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ji radovi\Vučno brzinske karakteristike\Excel izračun\"/>
    </mc:Choice>
  </mc:AlternateContent>
  <bookViews>
    <workbookView xWindow="0" yWindow="0" windowWidth="20490" windowHeight="8205"/>
  </bookViews>
  <sheets>
    <sheet name="Sheet1" sheetId="1" r:id="rId1"/>
  </sheets>
  <definedNames>
    <definedName name="_xlnm._FilterDatabase" localSheetId="0" hidden="1">Sheet1!$P$52:$AH$65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8" i="1" l="1"/>
  <c r="AE58" i="1"/>
  <c r="K12" i="1" l="1"/>
  <c r="AH61" i="1" s="1"/>
  <c r="U61" i="1" l="1"/>
  <c r="W61" i="1"/>
  <c r="Y61" i="1"/>
  <c r="AA61" i="1"/>
  <c r="AC61" i="1"/>
  <c r="AE61" i="1"/>
  <c r="AG61" i="1"/>
  <c r="T61" i="1"/>
  <c r="V61" i="1"/>
  <c r="X61" i="1"/>
  <c r="Z61" i="1"/>
  <c r="AB61" i="1"/>
  <c r="AD61" i="1"/>
  <c r="AF61" i="1"/>
  <c r="AF68" i="1"/>
  <c r="AF65" i="1" s="1"/>
  <c r="AD68" i="1"/>
  <c r="AB68" i="1"/>
  <c r="AB65" i="1" s="1"/>
  <c r="Z68" i="1"/>
  <c r="X68" i="1"/>
  <c r="X65" i="1" s="1"/>
  <c r="Y67" i="1"/>
  <c r="AA67" i="1"/>
  <c r="AA64" i="1" s="1"/>
  <c r="AC67" i="1"/>
  <c r="AE67" i="1"/>
  <c r="AE64" i="1" s="1"/>
  <c r="AG67" i="1"/>
  <c r="AH67" i="1"/>
  <c r="AH64" i="1" s="1"/>
  <c r="AG66" i="1"/>
  <c r="AE66" i="1"/>
  <c r="AE63" i="1" s="1"/>
  <c r="AC66" i="1"/>
  <c r="AA66" i="1"/>
  <c r="AA63" i="1" s="1"/>
  <c r="Y66" i="1"/>
  <c r="W68" i="1"/>
  <c r="W65" i="1" s="1"/>
  <c r="W66" i="1"/>
  <c r="W63" i="1" s="1"/>
  <c r="V67" i="1"/>
  <c r="V64" i="1" s="1"/>
  <c r="U68" i="1"/>
  <c r="U66" i="1"/>
  <c r="U63" i="1" s="1"/>
  <c r="T67" i="1"/>
  <c r="T64" i="1" s="1"/>
  <c r="S68" i="1"/>
  <c r="S66" i="1"/>
  <c r="K10" i="1"/>
  <c r="AG68" i="1" s="1"/>
  <c r="AG65" i="1" s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U65" i="1" l="1"/>
  <c r="Y63" i="1"/>
  <c r="AC63" i="1"/>
  <c r="AG63" i="1"/>
  <c r="AG64" i="1"/>
  <c r="AC64" i="1"/>
  <c r="Y64" i="1"/>
  <c r="Z65" i="1"/>
  <c r="AD65" i="1"/>
  <c r="S67" i="1"/>
  <c r="T66" i="1"/>
  <c r="T63" i="1" s="1"/>
  <c r="T68" i="1"/>
  <c r="T65" i="1" s="1"/>
  <c r="U67" i="1"/>
  <c r="U64" i="1" s="1"/>
  <c r="V66" i="1"/>
  <c r="V63" i="1" s="1"/>
  <c r="V68" i="1"/>
  <c r="V65" i="1" s="1"/>
  <c r="W67" i="1"/>
  <c r="W64" i="1" s="1"/>
  <c r="X66" i="1"/>
  <c r="X63" i="1" s="1"/>
  <c r="Z66" i="1"/>
  <c r="Z63" i="1" s="1"/>
  <c r="AB66" i="1"/>
  <c r="AB63" i="1" s="1"/>
  <c r="AD66" i="1"/>
  <c r="AD63" i="1" s="1"/>
  <c r="AF66" i="1"/>
  <c r="AF63" i="1" s="1"/>
  <c r="AH66" i="1"/>
  <c r="AH63" i="1" s="1"/>
  <c r="AH68" i="1"/>
  <c r="AH65" i="1" s="1"/>
  <c r="AF67" i="1"/>
  <c r="AF64" i="1" s="1"/>
  <c r="AD67" i="1"/>
  <c r="AD64" i="1" s="1"/>
  <c r="AB67" i="1"/>
  <c r="AB64" i="1" s="1"/>
  <c r="Z67" i="1"/>
  <c r="Z64" i="1" s="1"/>
  <c r="X67" i="1"/>
  <c r="X64" i="1" s="1"/>
  <c r="Y68" i="1"/>
  <c r="Y65" i="1" s="1"/>
  <c r="AA68" i="1"/>
  <c r="AA65" i="1" s="1"/>
  <c r="AC68" i="1"/>
  <c r="AC65" i="1" s="1"/>
  <c r="AE68" i="1"/>
  <c r="AE65" i="1" s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T54" i="1"/>
  <c r="AB56" i="1"/>
  <c r="Y56" i="1"/>
  <c r="AH58" i="1"/>
  <c r="AG58" i="1"/>
  <c r="AC58" i="1"/>
  <c r="AD58" i="1"/>
  <c r="AB58" i="1"/>
  <c r="AA58" i="1"/>
  <c r="Z58" i="1"/>
  <c r="AC57" i="1"/>
  <c r="AB57" i="1"/>
  <c r="AA57" i="1"/>
  <c r="Z57" i="1"/>
  <c r="Y57" i="1"/>
  <c r="X57" i="1"/>
  <c r="AA56" i="1"/>
  <c r="Z56" i="1"/>
  <c r="X56" i="1"/>
  <c r="W56" i="1"/>
  <c r="Z55" i="1"/>
  <c r="Y55" i="1"/>
  <c r="X55" i="1"/>
  <c r="W55" i="1"/>
  <c r="V55" i="1"/>
  <c r="U55" i="1"/>
  <c r="W54" i="1"/>
  <c r="V54" i="1"/>
  <c r="U54" i="1"/>
  <c r="U53" i="1"/>
  <c r="T53" i="1"/>
  <c r="S53" i="1"/>
  <c r="D50" i="1" l="1"/>
  <c r="B50" i="1"/>
  <c r="A50" i="1"/>
  <c r="E50" i="1" l="1"/>
  <c r="G50" i="1" l="1"/>
  <c r="E62" i="1" l="1"/>
  <c r="G62" i="1"/>
  <c r="I62" i="1"/>
  <c r="K62" i="1"/>
  <c r="L61" i="1"/>
  <c r="J61" i="1"/>
  <c r="H61" i="1"/>
  <c r="F61" i="1"/>
  <c r="D62" i="1"/>
  <c r="F62" i="1"/>
  <c r="H62" i="1"/>
  <c r="J62" i="1"/>
  <c r="L62" i="1"/>
  <c r="K61" i="1"/>
  <c r="I61" i="1"/>
  <c r="G61" i="1"/>
  <c r="E61" i="1"/>
  <c r="D61" i="1"/>
  <c r="F58" i="1"/>
  <c r="G57" i="1"/>
  <c r="K57" i="1"/>
  <c r="G58" i="1"/>
  <c r="K58" i="1"/>
  <c r="I60" i="1"/>
  <c r="E60" i="1"/>
  <c r="F59" i="1"/>
  <c r="J59" i="1"/>
  <c r="E57" i="1"/>
  <c r="I57" i="1"/>
  <c r="D58" i="1"/>
  <c r="I58" i="1"/>
  <c r="K60" i="1"/>
  <c r="G60" i="1"/>
  <c r="D59" i="1"/>
  <c r="H59" i="1"/>
  <c r="L59" i="1"/>
  <c r="D57" i="1"/>
  <c r="F57" i="1"/>
  <c r="H57" i="1"/>
  <c r="J57" i="1"/>
  <c r="L57" i="1"/>
  <c r="E58" i="1"/>
  <c r="H58" i="1"/>
  <c r="J58" i="1"/>
  <c r="L58" i="1"/>
  <c r="L60" i="1"/>
  <c r="J60" i="1"/>
  <c r="H60" i="1"/>
  <c r="F60" i="1"/>
  <c r="D60" i="1"/>
  <c r="E59" i="1"/>
  <c r="G59" i="1"/>
  <c r="I59" i="1"/>
  <c r="K59" i="1"/>
</calcChain>
</file>

<file path=xl/comments1.xml><?xml version="1.0" encoding="utf-8"?>
<comments xmlns="http://schemas.openxmlformats.org/spreadsheetml/2006/main">
  <authors>
    <author>Vladimir Uremovic</author>
  </authors>
  <commentList>
    <comment ref="C5" authorId="0" shapeId="0">
      <text>
        <r>
          <rPr>
            <sz val="9"/>
            <color indexed="81"/>
            <rFont val="Tahoma"/>
            <family val="2"/>
            <charset val="238"/>
          </rPr>
          <t xml:space="preserve">Unesite marku vozila
</t>
        </r>
      </text>
    </comment>
    <comment ref="L5" authorId="0" shapeId="0">
      <text>
        <r>
          <rPr>
            <sz val="9"/>
            <color indexed="81"/>
            <rFont val="Tahoma"/>
            <family val="2"/>
            <charset val="238"/>
          </rPr>
          <t xml:space="preserve">Unesite širinu pneumatika izraženu u mm.
</t>
        </r>
        <r>
          <rPr>
            <b/>
            <u/>
            <sz val="9"/>
            <color indexed="81"/>
            <rFont val="Tahoma"/>
            <family val="2"/>
            <charset val="238"/>
          </rPr>
          <t>205</t>
        </r>
        <r>
          <rPr>
            <sz val="9"/>
            <color indexed="81"/>
            <rFont val="Tahoma"/>
            <family val="2"/>
            <charset val="238"/>
          </rPr>
          <t>/55 R16</t>
        </r>
      </text>
    </comment>
    <comment ref="C6" authorId="0" shapeId="0">
      <text>
        <r>
          <rPr>
            <sz val="9"/>
            <color indexed="81"/>
            <rFont val="Tahoma"/>
            <family val="2"/>
            <charset val="238"/>
          </rPr>
          <t>Unesite model vozila</t>
        </r>
      </text>
    </comment>
    <comment ref="G6" authorId="0" shapeId="0">
      <text>
        <r>
          <rPr>
            <sz val="9"/>
            <color indexed="81"/>
            <rFont val="Tahoma"/>
            <family val="2"/>
            <charset val="238"/>
          </rPr>
          <t>Unesite obujam motora izračen u ccm</t>
        </r>
      </text>
    </comment>
    <comment ref="L6" authorId="0" shapeId="0">
      <text>
        <r>
          <rPr>
            <sz val="9"/>
            <color indexed="81"/>
            <rFont val="Tahoma"/>
            <family val="2"/>
            <charset val="238"/>
          </rPr>
          <t>Unesite visinu felge izraženu u postotcima.
205/</t>
        </r>
        <r>
          <rPr>
            <b/>
            <u/>
            <sz val="9"/>
            <color indexed="81"/>
            <rFont val="Tahoma"/>
            <family val="2"/>
            <charset val="238"/>
          </rPr>
          <t xml:space="preserve">55 </t>
        </r>
        <r>
          <rPr>
            <sz val="9"/>
            <color indexed="81"/>
            <rFont val="Tahoma"/>
            <family val="2"/>
            <charset val="238"/>
          </rPr>
          <t>R16</t>
        </r>
      </text>
    </comment>
    <comment ref="L7" authorId="0" shapeId="0">
      <text>
        <r>
          <rPr>
            <sz val="9"/>
            <color indexed="81"/>
            <rFont val="Tahoma"/>
            <family val="2"/>
            <charset val="238"/>
          </rPr>
          <t>Unesite veličinu pneumatika odnosno felge.
205/55 R</t>
        </r>
        <r>
          <rPr>
            <b/>
            <u/>
            <sz val="9"/>
            <color indexed="81"/>
            <rFont val="Tahoma"/>
            <family val="2"/>
            <charset val="238"/>
          </rPr>
          <t>16</t>
        </r>
      </text>
    </comment>
    <comment ref="C8" authorId="0" shapeId="0">
      <text>
        <r>
          <rPr>
            <sz val="9"/>
            <color indexed="81"/>
            <rFont val="Tahoma"/>
            <family val="2"/>
            <charset val="238"/>
          </rPr>
          <t>Unesite vrstu mjenjača.
Automatski ili manualni mjenjač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>Unesite broj stupnjeva mjenjača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>Unesite masu vozila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Unesite dimenzije vozila izražene u mm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Vladimir Uremovic: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4" authorId="0" shapeId="0">
      <text>
        <r>
          <rPr>
            <sz val="9"/>
            <color indexed="81"/>
            <rFont val="Tahoma"/>
            <family val="2"/>
            <charset val="238"/>
          </rPr>
          <t>Unesite keficijent otpora zraka naveden od proizvođača</t>
        </r>
      </text>
    </comment>
    <comment ref="J19" authorId="0" shapeId="0">
      <text>
        <r>
          <rPr>
            <sz val="9"/>
            <color indexed="81"/>
            <rFont val="Tahoma"/>
            <family val="2"/>
            <charset val="238"/>
          </rPr>
          <t>Unesite prijenosne omjere u mjenjaču za svaki stupanj prijenosa posebno.</t>
        </r>
      </text>
    </comment>
  </commentList>
</comments>
</file>

<file path=xl/sharedStrings.xml><?xml version="1.0" encoding="utf-8"?>
<sst xmlns="http://schemas.openxmlformats.org/spreadsheetml/2006/main" count="91" uniqueCount="82">
  <si>
    <t>Širina</t>
  </si>
  <si>
    <t>Visina</t>
  </si>
  <si>
    <t>Veličina</t>
  </si>
  <si>
    <t>A</t>
  </si>
  <si>
    <t>B</t>
  </si>
  <si>
    <t>C</t>
  </si>
  <si>
    <t>R</t>
  </si>
  <si>
    <t>OPSEG KOTAČA</t>
  </si>
  <si>
    <t>O</t>
  </si>
  <si>
    <r>
      <t>r</t>
    </r>
    <r>
      <rPr>
        <b/>
        <vertAlign val="subscript"/>
        <sz val="10"/>
        <color theme="1"/>
        <rFont val="Skoda Pro"/>
        <charset val="238"/>
      </rPr>
      <t>d</t>
    </r>
  </si>
  <si>
    <t>KOTAČI</t>
  </si>
  <si>
    <t>1. stupanj</t>
  </si>
  <si>
    <t>2. stupanj</t>
  </si>
  <si>
    <t>4. stupanj</t>
  </si>
  <si>
    <t>5. stupanj</t>
  </si>
  <si>
    <t>6. stupanj</t>
  </si>
  <si>
    <t>3. stupanj</t>
  </si>
  <si>
    <t>glavni prijenosnik</t>
  </si>
  <si>
    <t>MJENJAČ</t>
  </si>
  <si>
    <r>
      <t>i</t>
    </r>
    <r>
      <rPr>
        <b/>
        <i/>
        <vertAlign val="subscript"/>
        <sz val="10"/>
        <color theme="1"/>
        <rFont val="Skoda Pro"/>
        <charset val="238"/>
      </rPr>
      <t>tr</t>
    </r>
  </si>
  <si>
    <r>
      <rPr>
        <b/>
        <i/>
        <sz val="8"/>
        <color theme="1"/>
        <rFont val="Skoda Pro"/>
        <charset val="238"/>
      </rPr>
      <t>i</t>
    </r>
    <r>
      <rPr>
        <b/>
        <i/>
        <vertAlign val="subscript"/>
        <sz val="8"/>
        <color theme="1"/>
        <rFont val="Skoda Pro"/>
        <charset val="238"/>
      </rPr>
      <t>gp</t>
    </r>
  </si>
  <si>
    <r>
      <rPr>
        <b/>
        <i/>
        <sz val="10"/>
        <color theme="1"/>
        <rFont val="Calibri"/>
        <family val="2"/>
        <charset val="238"/>
      </rPr>
      <t>η</t>
    </r>
    <r>
      <rPr>
        <b/>
        <i/>
        <vertAlign val="subscript"/>
        <sz val="10"/>
        <color theme="1"/>
        <rFont val="Skoda Pro"/>
        <charset val="238"/>
      </rPr>
      <t>tr</t>
    </r>
  </si>
  <si>
    <t>Marka vozila:</t>
  </si>
  <si>
    <t>Model vozila:</t>
  </si>
  <si>
    <t>Vrsta motora:</t>
  </si>
  <si>
    <t>Obujam motora:</t>
  </si>
  <si>
    <t>MOTOR</t>
  </si>
  <si>
    <t>okretaji</t>
  </si>
  <si>
    <t>n</t>
  </si>
  <si>
    <t>snaga</t>
  </si>
  <si>
    <t>kW</t>
  </si>
  <si>
    <t>moment</t>
  </si>
  <si>
    <t>Diesel</t>
  </si>
  <si>
    <t>Nm</t>
  </si>
  <si>
    <t>BRZINSKE KARAKTERISTIKE</t>
  </si>
  <si>
    <t>Škoda</t>
  </si>
  <si>
    <t>Octavia</t>
  </si>
  <si>
    <t>Vrsta mjenjača:</t>
  </si>
  <si>
    <t>Manualni</t>
  </si>
  <si>
    <t>Broj stupnjeva:</t>
  </si>
  <si>
    <t>1-4</t>
  </si>
  <si>
    <t>5-6</t>
  </si>
  <si>
    <t>stupanj korisnosti mjenjača</t>
  </si>
  <si>
    <t>VUČNO - BRZINSKE KARAKTERISTIKE DIESEL VOZILA</t>
  </si>
  <si>
    <t>visina</t>
  </si>
  <si>
    <t>širina</t>
  </si>
  <si>
    <t>veličina</t>
  </si>
  <si>
    <t>mm</t>
  </si>
  <si>
    <t>zolla (")</t>
  </si>
  <si>
    <t>Dimenzije pneumatika</t>
  </si>
  <si>
    <t>ccm</t>
  </si>
  <si>
    <t>%</t>
  </si>
  <si>
    <t>1 stupanj</t>
  </si>
  <si>
    <t>2 stupanj</t>
  </si>
  <si>
    <t>3 stupanj</t>
  </si>
  <si>
    <t>4 stupanj</t>
  </si>
  <si>
    <t>5 stupanj</t>
  </si>
  <si>
    <t>6 stupanj</t>
  </si>
  <si>
    <t>idealna hiperbola</t>
  </si>
  <si>
    <t>ukupna sila otpora</t>
  </si>
  <si>
    <t>otpor zraka</t>
  </si>
  <si>
    <t>otpor kotrljanja</t>
  </si>
  <si>
    <t>otpor uspona 5,2%</t>
  </si>
  <si>
    <t>otpor uspona 10,5%</t>
  </si>
  <si>
    <t>otpor uspona 17,6%</t>
  </si>
  <si>
    <t>brzina kretanja vozila (km/h)</t>
  </si>
  <si>
    <t>stupanj prijenosa</t>
  </si>
  <si>
    <t>sile koje djeluju na vozilo</t>
  </si>
  <si>
    <r>
      <t>otpor na uspona (3</t>
    </r>
    <r>
      <rPr>
        <b/>
        <vertAlign val="superscript"/>
        <sz val="8"/>
        <color theme="1"/>
        <rFont val="Skoda Pro"/>
        <charset val="238"/>
      </rPr>
      <t>o</t>
    </r>
    <r>
      <rPr>
        <b/>
        <sz val="8"/>
        <color theme="1"/>
        <rFont val="Skoda Pro"/>
        <charset val="238"/>
      </rPr>
      <t>) 5,2%</t>
    </r>
  </si>
  <si>
    <r>
      <t>otpor na uspona (6</t>
    </r>
    <r>
      <rPr>
        <b/>
        <vertAlign val="superscript"/>
        <sz val="8"/>
        <color theme="1"/>
        <rFont val="Skoda Pro"/>
        <charset val="238"/>
      </rPr>
      <t>o</t>
    </r>
    <r>
      <rPr>
        <b/>
        <sz val="8"/>
        <color theme="1"/>
        <rFont val="Skoda Pro"/>
        <charset val="238"/>
      </rPr>
      <t>) 10,5%</t>
    </r>
  </si>
  <si>
    <r>
      <t>otpor na uspona (10</t>
    </r>
    <r>
      <rPr>
        <b/>
        <vertAlign val="superscript"/>
        <sz val="8"/>
        <color theme="1"/>
        <rFont val="Skoda Pro"/>
        <charset val="238"/>
      </rPr>
      <t>o</t>
    </r>
    <r>
      <rPr>
        <b/>
        <sz val="8"/>
        <color theme="1"/>
        <rFont val="Skoda Pro"/>
        <charset val="238"/>
      </rPr>
      <t>) 17,6%</t>
    </r>
  </si>
  <si>
    <t>kg</t>
  </si>
  <si>
    <t>Težina vozila:</t>
  </si>
  <si>
    <t>N</t>
  </si>
  <si>
    <t>Vrijednosti su izražene u (N)</t>
  </si>
  <si>
    <t>Masa vozila:</t>
  </si>
  <si>
    <t>dužina</t>
  </si>
  <si>
    <t>Dimenzije vozila</t>
  </si>
  <si>
    <t>Koeficijent otpora zraka (Cw)</t>
  </si>
  <si>
    <t>Čeona površina vozila:</t>
  </si>
  <si>
    <t>m</t>
  </si>
  <si>
    <t>SILE KOJE DJELUJU NA VOZILO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</si>
</sst>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Skoda Pro"/>
      <charset val="238"/>
    </font>
    <font>
      <b/>
      <sz val="10"/>
      <color theme="1"/>
      <name val="Skoda Pro"/>
      <charset val="238"/>
    </font>
    <font>
      <b/>
      <vertAlign val="subscript"/>
      <sz val="10"/>
      <color theme="1"/>
      <name val="Skoda Pro"/>
      <charset val="238"/>
    </font>
    <font>
      <b/>
      <sz val="16"/>
      <color theme="1"/>
      <name val="Skoda Pro"/>
      <charset val="238"/>
    </font>
    <font>
      <sz val="8"/>
      <color theme="1"/>
      <name val="Skoda Pro"/>
      <charset val="238"/>
    </font>
    <font>
      <b/>
      <i/>
      <sz val="10"/>
      <color theme="1"/>
      <name val="Skoda Pro"/>
      <charset val="238"/>
    </font>
    <font>
      <b/>
      <i/>
      <vertAlign val="subscript"/>
      <sz val="10"/>
      <color theme="1"/>
      <name val="Skoda Pro"/>
      <charset val="238"/>
    </font>
    <font>
      <b/>
      <i/>
      <vertAlign val="subscript"/>
      <sz val="8"/>
      <color theme="1"/>
      <name val="Skoda Pro"/>
      <charset val="238"/>
    </font>
    <font>
      <b/>
      <i/>
      <sz val="8"/>
      <color theme="1"/>
      <name val="Skoda Pro"/>
      <charset val="238"/>
    </font>
    <font>
      <b/>
      <i/>
      <sz val="10"/>
      <color theme="1"/>
      <name val="Calibri"/>
      <family val="2"/>
      <charset val="238"/>
    </font>
    <font>
      <i/>
      <sz val="10"/>
      <color theme="1"/>
      <name val="Skoda Pro"/>
      <charset val="238"/>
    </font>
    <font>
      <b/>
      <sz val="8"/>
      <color theme="1"/>
      <name val="Skoda Pro"/>
      <charset val="238"/>
    </font>
    <font>
      <sz val="9"/>
      <color indexed="81"/>
      <name val="Tahoma"/>
      <family val="2"/>
      <charset val="238"/>
    </font>
    <font>
      <b/>
      <u/>
      <sz val="9"/>
      <color indexed="81"/>
      <name val="Tahoma"/>
      <family val="2"/>
      <charset val="238"/>
    </font>
    <font>
      <b/>
      <vertAlign val="superscript"/>
      <sz val="8"/>
      <color theme="1"/>
      <name val="Skoda Pro"/>
      <charset val="238"/>
    </font>
    <font>
      <b/>
      <sz val="26"/>
      <color theme="1"/>
      <name val="Skoda Pro"/>
      <charset val="238"/>
    </font>
    <font>
      <sz val="12"/>
      <color theme="1"/>
      <name val="Skoda Pro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Skoda Pr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 wrapText="1"/>
    </xf>
    <xf numFmtId="49" fontId="12" fillId="0" borderId="5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  <xf numFmtId="1" fontId="1" fillId="0" borderId="0" xfId="0" applyNumberFormat="1" applyFont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1" fillId="0" borderId="6" xfId="0" applyNumberFormat="1" applyFont="1" applyBorder="1" applyAlignment="1" applyProtection="1">
      <alignment horizontal="center" vertical="center"/>
    </xf>
    <xf numFmtId="1" fontId="1" fillId="0" borderId="7" xfId="0" applyNumberFormat="1" applyFont="1" applyBorder="1" applyAlignment="1" applyProtection="1">
      <alignment horizontal="center" vertical="center"/>
    </xf>
    <xf numFmtId="1" fontId="1" fillId="0" borderId="8" xfId="0" applyNumberFormat="1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2" fontId="1" fillId="0" borderId="5" xfId="0" applyNumberFormat="1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left" vertical="center"/>
    </xf>
    <xf numFmtId="1" fontId="1" fillId="0" borderId="1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1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 wrapText="1"/>
    </xf>
    <xf numFmtId="1" fontId="6" fillId="0" borderId="0" xfId="0" applyNumberFormat="1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1" fontId="1" fillId="0" borderId="0" xfId="0" applyNumberFormat="1" applyFont="1" applyFill="1" applyAlignment="1" applyProtection="1">
      <alignment horizontal="center" vertical="center"/>
    </xf>
    <xf numFmtId="1" fontId="6" fillId="0" borderId="7" xfId="0" applyNumberFormat="1" applyFont="1" applyBorder="1" applyAlignment="1" applyProtection="1">
      <alignment vertical="center"/>
    </xf>
    <xf numFmtId="164" fontId="1" fillId="0" borderId="7" xfId="0" applyNumberFormat="1" applyFont="1" applyFill="1" applyBorder="1" applyAlignment="1" applyProtection="1">
      <alignment vertical="center"/>
    </xf>
    <xf numFmtId="2" fontId="1" fillId="0" borderId="12" xfId="0" applyNumberFormat="1" applyFont="1" applyBorder="1" applyAlignment="1" applyProtection="1">
      <alignment horizontal="center" vertical="center"/>
    </xf>
    <xf numFmtId="1" fontId="1" fillId="0" borderId="9" xfId="0" applyNumberFormat="1" applyFont="1" applyBorder="1" applyAlignment="1" applyProtection="1">
      <alignment vertical="center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</xf>
    <xf numFmtId="1" fontId="1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7" fillId="0" borderId="18" xfId="0" applyFont="1" applyBorder="1" applyAlignment="1" applyProtection="1">
      <alignment vertical="center"/>
    </xf>
    <xf numFmtId="0" fontId="19" fillId="0" borderId="0" xfId="0" applyFont="1" applyAlignment="1" applyProtection="1">
      <alignment horizontal="center" vertical="center" textRotation="90" wrapText="1"/>
    </xf>
    <xf numFmtId="1" fontId="6" fillId="0" borderId="11" xfId="0" applyNumberFormat="1" applyFont="1" applyBorder="1" applyAlignment="1" applyProtection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/>
    </xf>
    <xf numFmtId="164" fontId="1" fillId="2" borderId="12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textRotation="90" wrapText="1"/>
    </xf>
    <xf numFmtId="0" fontId="12" fillId="0" borderId="4" xfId="0" applyFont="1" applyBorder="1" applyAlignment="1" applyProtection="1">
      <alignment horizontal="center" vertical="center" textRotation="90" wrapText="1"/>
    </xf>
    <xf numFmtId="0" fontId="12" fillId="0" borderId="6" xfId="0" applyFont="1" applyBorder="1" applyAlignment="1" applyProtection="1">
      <alignment horizontal="center" vertical="center" textRotation="90" wrapText="1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</xf>
    <xf numFmtId="164" fontId="1" fillId="0" borderId="5" xfId="0" applyNumberFormat="1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top"/>
    </xf>
    <xf numFmtId="0" fontId="16" fillId="0" borderId="17" xfId="0" applyFont="1" applyBorder="1" applyAlignment="1" applyProtection="1">
      <alignment horizontal="center" vertical="top"/>
    </xf>
    <xf numFmtId="0" fontId="1" fillId="0" borderId="13" xfId="0" applyFont="1" applyBorder="1" applyAlignment="1" applyProtection="1">
      <alignment horizontal="center" vertical="center" textRotation="90" wrapText="1"/>
    </xf>
    <xf numFmtId="0" fontId="1" fillId="0" borderId="14" xfId="0" applyFont="1" applyBorder="1" applyAlignment="1" applyProtection="1">
      <alignment horizontal="center" vertical="center" textRotation="90" wrapText="1"/>
    </xf>
    <xf numFmtId="0" fontId="1" fillId="0" borderId="10" xfId="0" applyFont="1" applyBorder="1" applyAlignment="1" applyProtection="1">
      <alignment horizontal="center" vertical="center" textRotation="90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Sheet1!$P$60</c:f>
              <c:strCache>
                <c:ptCount val="1"/>
                <c:pt idx="0">
                  <c:v>ukupna sila otpora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Sheet1!$Q$60:$AH$60</c15:sqref>
                  </c15:fullRef>
                </c:ext>
              </c:extLst>
              <c:f>Sheet1!$R$60:$AH$60</c:f>
              <c:numCache>
                <c:formatCode>General</c:formatCode>
                <c:ptCount val="17"/>
                <c:pt idx="2" formatCode="0">
                  <c:v>11.854066950016001</c:v>
                </c:pt>
                <c:pt idx="3" formatCode="0">
                  <c:v>47.648803800064002</c:v>
                </c:pt>
                <c:pt idx="4" formatCode="0">
                  <c:v>74.753475937600001</c:v>
                </c:pt>
                <c:pt idx="5" formatCode="0">
                  <c:v>148.116417637696</c:v>
                </c:pt>
                <c:pt idx="6" formatCode="0">
                  <c:v>194.768815200256</c:v>
                </c:pt>
                <c:pt idx="7" formatCode="0">
                  <c:v>248.38598923782402</c:v>
                </c:pt>
                <c:pt idx="8" formatCode="0">
                  <c:v>377.66420673798405</c:v>
                </c:pt>
                <c:pt idx="9" formatCode="0">
                  <c:v>453.98213020057602</c:v>
                </c:pt>
                <c:pt idx="10" formatCode="0">
                  <c:v>538.57859013817597</c:v>
                </c:pt>
                <c:pt idx="11" formatCode="0">
                  <c:v>846.30890880102402</c:v>
                </c:pt>
                <c:pt idx="12" formatCode="0">
                  <c:v>1101.257726951296</c:v>
                </c:pt>
                <c:pt idx="13" formatCode="0">
                  <c:v>1245.296495738944</c:v>
                </c:pt>
                <c:pt idx="14" formatCode="0">
                  <c:v>1401.1773750016</c:v>
                </c:pt>
                <c:pt idx="15" formatCode="0">
                  <c:v>1569.5408227392641</c:v>
                </c:pt>
                <c:pt idx="16" formatCode="0">
                  <c:v>1751.0601409519361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E-4059-B292-4F10FA07A861}"/>
            </c:ext>
          </c:extLst>
        </c:ser>
        <c:ser>
          <c:idx val="1"/>
          <c:order val="1"/>
          <c:tx>
            <c:strRef>
              <c:f>Sheet1!$P$61</c:f>
              <c:strCache>
                <c:ptCount val="1"/>
                <c:pt idx="0">
                  <c:v>otpor zraka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Sheet1!$Q$61:$AH$61</c15:sqref>
                  </c15:fullRef>
                </c:ext>
              </c:extLst>
              <c:f>Sheet1!$R$61:$AH$61</c:f>
              <c:numCache>
                <c:formatCode>General</c:formatCode>
                <c:ptCount val="17"/>
                <c:pt idx="2" formatCode="0">
                  <c:v>11.822062950016001</c:v>
                </c:pt>
                <c:pt idx="3" formatCode="0">
                  <c:v>47.288251800064003</c:v>
                </c:pt>
                <c:pt idx="4" formatCode="0">
                  <c:v>73.887893437599999</c:v>
                </c:pt>
                <c:pt idx="5" formatCode="0">
                  <c:v>144.82027113769601</c:v>
                </c:pt>
                <c:pt idx="6" formatCode="0">
                  <c:v>189.15300720025601</c:v>
                </c:pt>
                <c:pt idx="7" formatCode="0">
                  <c:v>239.39677473782402</c:v>
                </c:pt>
                <c:pt idx="8" formatCode="0">
                  <c:v>357.61740423798403</c:v>
                </c:pt>
                <c:pt idx="9" formatCode="0">
                  <c:v>425.59426620057604</c:v>
                </c:pt>
                <c:pt idx="10" formatCode="0">
                  <c:v>499.48215963817603</c:v>
                </c:pt>
                <c:pt idx="11" formatCode="0">
                  <c:v>756.61202880102405</c:v>
                </c:pt>
                <c:pt idx="12" formatCode="0">
                  <c:v>957.58709895129607</c:v>
                </c:pt>
                <c:pt idx="13" formatCode="0">
                  <c:v>1066.941181238944</c:v>
                </c:pt>
                <c:pt idx="14" formatCode="0">
                  <c:v>1182.2062950016</c:v>
                </c:pt>
                <c:pt idx="15" formatCode="0">
                  <c:v>1303.382440239264</c:v>
                </c:pt>
                <c:pt idx="16" formatCode="0">
                  <c:v>1430.4696169519361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E-4059-B292-4F10FA07A861}"/>
            </c:ext>
          </c:extLst>
        </c:ser>
        <c:ser>
          <c:idx val="2"/>
          <c:order val="2"/>
          <c:tx>
            <c:strRef>
              <c:f>Sheet1!$P$62</c:f>
              <c:strCache>
                <c:ptCount val="1"/>
                <c:pt idx="0">
                  <c:v>otpor kotrljanja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Sheet1!$Q$62:$AH$62</c15:sqref>
                  </c15:fullRef>
                </c:ext>
              </c:extLst>
              <c:f>Sheet1!$R$62:$AH$62</c:f>
              <c:numCache>
                <c:formatCode>General</c:formatCode>
                <c:ptCount val="17"/>
                <c:pt idx="2" formatCode="0.00">
                  <c:v>3.2003999999999998E-2</c:v>
                </c:pt>
                <c:pt idx="3" formatCode="0.00">
                  <c:v>0.36055199999999998</c:v>
                </c:pt>
                <c:pt idx="4" formatCode="0.00">
                  <c:v>0.86558250000000003</c:v>
                </c:pt>
                <c:pt idx="5" formatCode="0.00">
                  <c:v>3.2961464999999999</c:v>
                </c:pt>
                <c:pt idx="6" formatCode="0.00">
                  <c:v>5.6158079999999995</c:v>
                </c:pt>
                <c:pt idx="7" formatCode="0.00">
                  <c:v>8.9892144999999992</c:v>
                </c:pt>
                <c:pt idx="8" formatCode="0.00">
                  <c:v>20.046802499999998</c:v>
                </c:pt>
                <c:pt idx="9" formatCode="0.00">
                  <c:v>28.387863999999997</c:v>
                </c:pt>
                <c:pt idx="10" formatCode="0.00">
                  <c:v>39.096430499999997</c:v>
                </c:pt>
                <c:pt idx="11" formatCode="0.00">
                  <c:v>89.696879999999993</c:v>
                </c:pt>
                <c:pt idx="12" formatCode="0.00">
                  <c:v>143.67062799999999</c:v>
                </c:pt>
                <c:pt idx="13" formatCode="0.00">
                  <c:v>178.35531449999999</c:v>
                </c:pt>
                <c:pt idx="14" formatCode="0.00">
                  <c:v>218.97108</c:v>
                </c:pt>
                <c:pt idx="15" formatCode="0.00">
                  <c:v>266.15838250000002</c:v>
                </c:pt>
                <c:pt idx="16" formatCode="0.00">
                  <c:v>320.59052399999996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E-4059-B292-4F10FA07A861}"/>
            </c:ext>
          </c:extLst>
        </c:ser>
        <c:ser>
          <c:idx val="3"/>
          <c:order val="3"/>
          <c:tx>
            <c:strRef>
              <c:f>Sheet1!$P$63</c:f>
              <c:strCache>
                <c:ptCount val="1"/>
                <c:pt idx="0">
                  <c:v>otpor na uspona (3o) 5,2%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Sheet1!$Q$63:$AH$63</c15:sqref>
                  </c15:fullRef>
                </c:ext>
              </c:extLst>
              <c:f>Sheet1!$R$63:$AH$63</c:f>
              <c:numCache>
                <c:formatCode>General</c:formatCode>
                <c:ptCount val="17"/>
                <c:pt idx="2" formatCode="0">
                  <c:v>735.27289695001593</c:v>
                </c:pt>
                <c:pt idx="3" formatCode="0">
                  <c:v>771.06763380006396</c:v>
                </c:pt>
                <c:pt idx="4" formatCode="0">
                  <c:v>798.17230593759996</c:v>
                </c:pt>
                <c:pt idx="5" formatCode="0">
                  <c:v>871.53524763769599</c:v>
                </c:pt>
                <c:pt idx="6" formatCode="0">
                  <c:v>918.18764520025593</c:v>
                </c:pt>
                <c:pt idx="7" formatCode="0">
                  <c:v>971.80481923782395</c:v>
                </c:pt>
                <c:pt idx="8" formatCode="0">
                  <c:v>1101.083036737984</c:v>
                </c:pt>
                <c:pt idx="9" formatCode="0">
                  <c:v>1177.400960200576</c:v>
                </c:pt>
                <c:pt idx="10" formatCode="0">
                  <c:v>1261.997420138176</c:v>
                </c:pt>
                <c:pt idx="11" formatCode="0">
                  <c:v>1569.7277388010239</c:v>
                </c:pt>
                <c:pt idx="12" formatCode="0">
                  <c:v>1824.6765569512959</c:v>
                </c:pt>
                <c:pt idx="13" formatCode="0">
                  <c:v>1968.7153257389441</c:v>
                </c:pt>
                <c:pt idx="14" formatCode="0">
                  <c:v>2124.5962050016001</c:v>
                </c:pt>
                <c:pt idx="15" formatCode="0">
                  <c:v>2292.9596527392641</c:v>
                </c:pt>
                <c:pt idx="16" formatCode="0">
                  <c:v>2474.4789709519359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CE-4059-B292-4F10FA07A861}"/>
            </c:ext>
          </c:extLst>
        </c:ser>
        <c:ser>
          <c:idx val="4"/>
          <c:order val="4"/>
          <c:tx>
            <c:strRef>
              <c:f>Sheet1!$P$64</c:f>
              <c:strCache>
                <c:ptCount val="1"/>
                <c:pt idx="0">
                  <c:v>otpor na uspona (6o) 10,5%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Sheet1!$Q$64:$AH$64</c15:sqref>
                  </c15:fullRef>
                </c:ext>
              </c:extLst>
              <c:f>Sheet1!$R$64:$AH$64</c:f>
              <c:numCache>
                <c:formatCode>General</c:formatCode>
                <c:ptCount val="17"/>
                <c:pt idx="2" formatCode="0">
                  <c:v>1457.3085169500159</c:v>
                </c:pt>
                <c:pt idx="3" formatCode="0">
                  <c:v>1493.1032538000641</c:v>
                </c:pt>
                <c:pt idx="4" formatCode="0">
                  <c:v>1520.2079259376001</c:v>
                </c:pt>
                <c:pt idx="5" formatCode="0">
                  <c:v>1593.570867637696</c:v>
                </c:pt>
                <c:pt idx="6" formatCode="0">
                  <c:v>1640.223265200256</c:v>
                </c:pt>
                <c:pt idx="7" formatCode="0">
                  <c:v>1693.8404392378241</c:v>
                </c:pt>
                <c:pt idx="8" formatCode="0">
                  <c:v>1823.1186567379841</c:v>
                </c:pt>
                <c:pt idx="9" formatCode="0">
                  <c:v>1899.4365802005759</c:v>
                </c:pt>
                <c:pt idx="10" formatCode="0">
                  <c:v>1984.0330401381759</c:v>
                </c:pt>
                <c:pt idx="11" formatCode="0">
                  <c:v>2291.763358801024</c:v>
                </c:pt>
                <c:pt idx="12" formatCode="0">
                  <c:v>2546.712176951296</c:v>
                </c:pt>
                <c:pt idx="13" formatCode="0">
                  <c:v>2690.7509457389442</c:v>
                </c:pt>
                <c:pt idx="14" formatCode="0">
                  <c:v>2846.6318250016002</c:v>
                </c:pt>
                <c:pt idx="15" formatCode="0">
                  <c:v>3014.9952727392638</c:v>
                </c:pt>
                <c:pt idx="16" formatCode="0">
                  <c:v>3196.514590951936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CE-4059-B292-4F10FA07A861}"/>
            </c:ext>
          </c:extLst>
        </c:ser>
        <c:ser>
          <c:idx val="5"/>
          <c:order val="5"/>
          <c:tx>
            <c:strRef>
              <c:f>Sheet1!$P$65</c:f>
              <c:strCache>
                <c:ptCount val="1"/>
                <c:pt idx="0">
                  <c:v>otpor na uspona (10o) 17,6%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Sheet1!$Q$65:$AH$65</c15:sqref>
                  </c15:fullRef>
                </c:ext>
              </c:extLst>
              <c:f>Sheet1!$R$65:$AH$65</c:f>
              <c:numCache>
                <c:formatCode>General</c:formatCode>
                <c:ptCount val="17"/>
                <c:pt idx="2" formatCode="0">
                  <c:v>2413.1066269500161</c:v>
                </c:pt>
                <c:pt idx="3" formatCode="0">
                  <c:v>2448.9013638000638</c:v>
                </c:pt>
                <c:pt idx="4" formatCode="0">
                  <c:v>2476.0060359375998</c:v>
                </c:pt>
                <c:pt idx="5" formatCode="0">
                  <c:v>2549.3689776376959</c:v>
                </c:pt>
                <c:pt idx="6" formatCode="0">
                  <c:v>2596.021375200256</c:v>
                </c:pt>
                <c:pt idx="7" formatCode="0">
                  <c:v>2649.638549237824</c:v>
                </c:pt>
                <c:pt idx="8" formatCode="0">
                  <c:v>2778.9167667379838</c:v>
                </c:pt>
                <c:pt idx="9" formatCode="0">
                  <c:v>2855.2346902005761</c:v>
                </c:pt>
                <c:pt idx="10" formatCode="0">
                  <c:v>2939.8311501381759</c:v>
                </c:pt>
                <c:pt idx="11" formatCode="0">
                  <c:v>3247.5614688010237</c:v>
                </c:pt>
                <c:pt idx="12" formatCode="0">
                  <c:v>3502.5102869512957</c:v>
                </c:pt>
                <c:pt idx="13" formatCode="0">
                  <c:v>3646.5490557389439</c:v>
                </c:pt>
                <c:pt idx="14" formatCode="0">
                  <c:v>3802.4299350015999</c:v>
                </c:pt>
                <c:pt idx="15" formatCode="0">
                  <c:v>3970.793382739264</c:v>
                </c:pt>
                <c:pt idx="16" formatCode="0">
                  <c:v>4152.3127009519358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CE-4059-B292-4F10FA07A861}"/>
            </c:ext>
          </c:extLst>
        </c:ser>
        <c:ser>
          <c:idx val="6"/>
          <c:order val="6"/>
          <c:tx>
            <c:strRef>
              <c:f>Sheet1!$P$66</c:f>
              <c:strCache>
                <c:ptCount val="1"/>
                <c:pt idx="0">
                  <c:v>otpor uspona 5,2%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Sheet1!$Q$66:$AH$66</c15:sqref>
                  </c15:fullRef>
                </c:ext>
              </c:extLst>
              <c:f>Sheet1!$R$66:$AH$66</c:f>
              <c:numCache>
                <c:formatCode>General</c:formatCode>
                <c:ptCount val="17"/>
                <c:pt idx="0">
                  <c:v>3</c:v>
                </c:pt>
                <c:pt idx="1" formatCode="0">
                  <c:v>723.41882999999996</c:v>
                </c:pt>
                <c:pt idx="2" formatCode="0">
                  <c:v>723.41882999999996</c:v>
                </c:pt>
                <c:pt idx="3" formatCode="0">
                  <c:v>723.41882999999996</c:v>
                </c:pt>
                <c:pt idx="4" formatCode="0">
                  <c:v>723.41882999999996</c:v>
                </c:pt>
                <c:pt idx="5" formatCode="0">
                  <c:v>723.41882999999996</c:v>
                </c:pt>
                <c:pt idx="6" formatCode="0">
                  <c:v>723.41882999999996</c:v>
                </c:pt>
                <c:pt idx="7" formatCode="0">
                  <c:v>723.41882999999996</c:v>
                </c:pt>
                <c:pt idx="8" formatCode="0">
                  <c:v>723.41882999999996</c:v>
                </c:pt>
                <c:pt idx="9" formatCode="0">
                  <c:v>723.41882999999996</c:v>
                </c:pt>
                <c:pt idx="10" formatCode="0">
                  <c:v>723.41882999999996</c:v>
                </c:pt>
                <c:pt idx="11" formatCode="0">
                  <c:v>723.41882999999996</c:v>
                </c:pt>
                <c:pt idx="12" formatCode="0">
                  <c:v>723.41882999999996</c:v>
                </c:pt>
                <c:pt idx="13" formatCode="0">
                  <c:v>723.41882999999996</c:v>
                </c:pt>
                <c:pt idx="14" formatCode="0">
                  <c:v>723.41882999999996</c:v>
                </c:pt>
                <c:pt idx="15" formatCode="0">
                  <c:v>723.41882999999996</c:v>
                </c:pt>
                <c:pt idx="16" formatCode="0">
                  <c:v>723.41882999999996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CE-4059-B292-4F10FA07A861}"/>
            </c:ext>
          </c:extLst>
        </c:ser>
        <c:ser>
          <c:idx val="7"/>
          <c:order val="7"/>
          <c:tx>
            <c:strRef>
              <c:f>Sheet1!$P$67</c:f>
              <c:strCache>
                <c:ptCount val="1"/>
                <c:pt idx="0">
                  <c:v>otpor uspona 10,5%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Sheet1!$Q$67:$AH$67</c15:sqref>
                  </c15:fullRef>
                </c:ext>
              </c:extLst>
              <c:f>Sheet1!$R$67:$AH$67</c:f>
              <c:numCache>
                <c:formatCode>General</c:formatCode>
                <c:ptCount val="17"/>
                <c:pt idx="0">
                  <c:v>6</c:v>
                </c:pt>
                <c:pt idx="1" formatCode="0">
                  <c:v>1445.45445</c:v>
                </c:pt>
                <c:pt idx="2" formatCode="0">
                  <c:v>1445.45445</c:v>
                </c:pt>
                <c:pt idx="3" formatCode="0">
                  <c:v>1445.45445</c:v>
                </c:pt>
                <c:pt idx="4" formatCode="0">
                  <c:v>1445.45445</c:v>
                </c:pt>
                <c:pt idx="5" formatCode="0">
                  <c:v>1445.45445</c:v>
                </c:pt>
                <c:pt idx="6" formatCode="0">
                  <c:v>1445.45445</c:v>
                </c:pt>
                <c:pt idx="7" formatCode="0">
                  <c:v>1445.45445</c:v>
                </c:pt>
                <c:pt idx="8" formatCode="0">
                  <c:v>1445.45445</c:v>
                </c:pt>
                <c:pt idx="9" formatCode="0">
                  <c:v>1445.45445</c:v>
                </c:pt>
                <c:pt idx="10" formatCode="0">
                  <c:v>1445.45445</c:v>
                </c:pt>
                <c:pt idx="11" formatCode="0">
                  <c:v>1445.45445</c:v>
                </c:pt>
                <c:pt idx="12" formatCode="0">
                  <c:v>1445.45445</c:v>
                </c:pt>
                <c:pt idx="13" formatCode="0">
                  <c:v>1445.45445</c:v>
                </c:pt>
                <c:pt idx="14" formatCode="0">
                  <c:v>1445.45445</c:v>
                </c:pt>
                <c:pt idx="15" formatCode="0">
                  <c:v>1445.45445</c:v>
                </c:pt>
                <c:pt idx="16" formatCode="0">
                  <c:v>1445.45445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CE-4059-B292-4F10FA07A861}"/>
            </c:ext>
          </c:extLst>
        </c:ser>
        <c:ser>
          <c:idx val="8"/>
          <c:order val="8"/>
          <c:tx>
            <c:strRef>
              <c:f>Sheet1!$P$68</c:f>
              <c:strCache>
                <c:ptCount val="1"/>
                <c:pt idx="0">
                  <c:v>otpor uspona 17,6%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Sheet1!$Q$68:$AH$68</c15:sqref>
                  </c15:fullRef>
                </c:ext>
              </c:extLst>
              <c:f>Sheet1!$R$68:$AH$68</c:f>
              <c:numCache>
                <c:formatCode>General</c:formatCode>
                <c:ptCount val="17"/>
                <c:pt idx="0">
                  <c:v>10</c:v>
                </c:pt>
                <c:pt idx="1" formatCode="0">
                  <c:v>2401.2525599999999</c:v>
                </c:pt>
                <c:pt idx="2" formatCode="0">
                  <c:v>2401.2525599999999</c:v>
                </c:pt>
                <c:pt idx="3" formatCode="0">
                  <c:v>2401.2525599999999</c:v>
                </c:pt>
                <c:pt idx="4" formatCode="0">
                  <c:v>2401.2525599999999</c:v>
                </c:pt>
                <c:pt idx="5" formatCode="0">
                  <c:v>2401.2525599999999</c:v>
                </c:pt>
                <c:pt idx="6" formatCode="0">
                  <c:v>2401.2525599999999</c:v>
                </c:pt>
                <c:pt idx="7" formatCode="0">
                  <c:v>2401.2525599999999</c:v>
                </c:pt>
                <c:pt idx="8" formatCode="0">
                  <c:v>2401.2525599999999</c:v>
                </c:pt>
                <c:pt idx="9" formatCode="0">
                  <c:v>2401.2525599999999</c:v>
                </c:pt>
                <c:pt idx="10" formatCode="0">
                  <c:v>2401.2525599999999</c:v>
                </c:pt>
                <c:pt idx="11" formatCode="0">
                  <c:v>2401.2525599999999</c:v>
                </c:pt>
                <c:pt idx="12" formatCode="0">
                  <c:v>2401.2525599999999</c:v>
                </c:pt>
                <c:pt idx="13" formatCode="0">
                  <c:v>2401.2525599999999</c:v>
                </c:pt>
                <c:pt idx="14" formatCode="0">
                  <c:v>2401.2525599999999</c:v>
                </c:pt>
                <c:pt idx="15" formatCode="0">
                  <c:v>2401.2525599999999</c:v>
                </c:pt>
                <c:pt idx="16" formatCode="0">
                  <c:v>2401.2525599999999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CE-4059-B292-4F10FA07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0831"/>
        <c:axId val="443052479"/>
      </c:barChart>
      <c:catAx>
        <c:axId val="443040831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crossAx val="443052479"/>
        <c:crosses val="autoZero"/>
        <c:auto val="1"/>
        <c:lblAlgn val="ctr"/>
        <c:lblOffset val="100"/>
        <c:noMultiLvlLbl val="0"/>
      </c:catAx>
      <c:valAx>
        <c:axId val="44305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43040831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brzinske</a:t>
            </a:r>
            <a:r>
              <a:rPr lang="hr-HR" baseline="0"/>
              <a:t> karakteristike</a:t>
            </a:r>
            <a:endParaRPr lang="hr-H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Sheet1!$A$57:$C$57</c:f>
              <c:strCache>
                <c:ptCount val="3"/>
                <c:pt idx="0">
                  <c:v>1. stupanj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Sheet1!$D$56:$L$56</c:f>
              <c:numCache>
                <c:formatCode>General</c:formatCode>
                <c:ptCount val="9"/>
                <c:pt idx="0">
                  <c:v>1500</c:v>
                </c:pt>
                <c:pt idx="1">
                  <c:v>1750</c:v>
                </c:pt>
                <c:pt idx="2">
                  <c:v>2000</c:v>
                </c:pt>
                <c:pt idx="3">
                  <c:v>2500</c:v>
                </c:pt>
                <c:pt idx="4">
                  <c:v>2750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</c:numCache>
            </c:numRef>
          </c:cat>
          <c:val>
            <c:numRef>
              <c:f>Sheet1!$D$57:$L$57</c:f>
              <c:numCache>
                <c:formatCode>0</c:formatCode>
                <c:ptCount val="9"/>
                <c:pt idx="0">
                  <c:v>13.740601243554394</c:v>
                </c:pt>
                <c:pt idx="1">
                  <c:v>16.03070145081346</c:v>
                </c:pt>
                <c:pt idx="2">
                  <c:v>18.320801658072526</c:v>
                </c:pt>
                <c:pt idx="3">
                  <c:v>22.901002072590657</c:v>
                </c:pt>
                <c:pt idx="4">
                  <c:v>25.191102279849726</c:v>
                </c:pt>
                <c:pt idx="5">
                  <c:v>27.481202487108789</c:v>
                </c:pt>
                <c:pt idx="6">
                  <c:v>32.06140290162692</c:v>
                </c:pt>
                <c:pt idx="7">
                  <c:v>36.641603316145051</c:v>
                </c:pt>
                <c:pt idx="8">
                  <c:v>41.22180373066319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2E3-4FEF-B622-79029EF403E5}"/>
            </c:ext>
          </c:extLst>
        </c:ser>
        <c:ser>
          <c:idx val="1"/>
          <c:order val="1"/>
          <c:tx>
            <c:strRef>
              <c:f>Sheet1!$A$58:$C$58</c:f>
              <c:strCache>
                <c:ptCount val="3"/>
                <c:pt idx="0">
                  <c:v>2. stupanj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Sheet1!$D$56:$L$56</c:f>
              <c:numCache>
                <c:formatCode>General</c:formatCode>
                <c:ptCount val="9"/>
                <c:pt idx="0">
                  <c:v>1500</c:v>
                </c:pt>
                <c:pt idx="1">
                  <c:v>1750</c:v>
                </c:pt>
                <c:pt idx="2">
                  <c:v>2000</c:v>
                </c:pt>
                <c:pt idx="3">
                  <c:v>2500</c:v>
                </c:pt>
                <c:pt idx="4">
                  <c:v>2750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</c:numCache>
            </c:numRef>
          </c:cat>
          <c:val>
            <c:numRef>
              <c:f>Sheet1!$D$58:$L$58</c:f>
              <c:numCache>
                <c:formatCode>0</c:formatCode>
                <c:ptCount val="9"/>
                <c:pt idx="0">
                  <c:v>26.449604743083</c:v>
                </c:pt>
                <c:pt idx="1">
                  <c:v>30.857872200263504</c:v>
                </c:pt>
                <c:pt idx="2">
                  <c:v>35.266139657444</c:v>
                </c:pt>
                <c:pt idx="3">
                  <c:v>44.082674571805001</c:v>
                </c:pt>
                <c:pt idx="4">
                  <c:v>48.490942028985508</c:v>
                </c:pt>
                <c:pt idx="5">
                  <c:v>52.899209486166001</c:v>
                </c:pt>
                <c:pt idx="6">
                  <c:v>61.715744400527008</c:v>
                </c:pt>
                <c:pt idx="7">
                  <c:v>70.532279314888001</c:v>
                </c:pt>
                <c:pt idx="8">
                  <c:v>79.348814229249015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2E3-4FEF-B622-79029EF403E5}"/>
            </c:ext>
          </c:extLst>
        </c:ser>
        <c:ser>
          <c:idx val="2"/>
          <c:order val="2"/>
          <c:tx>
            <c:strRef>
              <c:f>Sheet1!$A$59:$C$59</c:f>
              <c:strCache>
                <c:ptCount val="3"/>
                <c:pt idx="0">
                  <c:v>3. stupanj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Sheet1!$D$56:$L$56</c:f>
              <c:numCache>
                <c:formatCode>General</c:formatCode>
                <c:ptCount val="9"/>
                <c:pt idx="0">
                  <c:v>1500</c:v>
                </c:pt>
                <c:pt idx="1">
                  <c:v>1750</c:v>
                </c:pt>
                <c:pt idx="2">
                  <c:v>2000</c:v>
                </c:pt>
                <c:pt idx="3">
                  <c:v>2500</c:v>
                </c:pt>
                <c:pt idx="4">
                  <c:v>2750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</c:numCache>
            </c:numRef>
          </c:cat>
          <c:val>
            <c:numRef>
              <c:f>Sheet1!$D$59:$L$59</c:f>
              <c:numCache>
                <c:formatCode>0</c:formatCode>
                <c:ptCount val="9"/>
                <c:pt idx="0">
                  <c:v>41.199941198851654</c:v>
                </c:pt>
                <c:pt idx="1">
                  <c:v>48.066598065326929</c:v>
                </c:pt>
                <c:pt idx="2">
                  <c:v>54.933254931802203</c:v>
                </c:pt>
                <c:pt idx="3">
                  <c:v>68.666568664752745</c:v>
                </c:pt>
                <c:pt idx="4">
                  <c:v>75.533225531228027</c:v>
                </c:pt>
                <c:pt idx="5">
                  <c:v>82.399882397703308</c:v>
                </c:pt>
                <c:pt idx="6">
                  <c:v>96.133196130653857</c:v>
                </c:pt>
                <c:pt idx="7">
                  <c:v>109.86650986360441</c:v>
                </c:pt>
                <c:pt idx="8">
                  <c:v>123.59982359655496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2E3-4FEF-B622-79029EF403E5}"/>
            </c:ext>
          </c:extLst>
        </c:ser>
        <c:ser>
          <c:idx val="3"/>
          <c:order val="3"/>
          <c:tx>
            <c:strRef>
              <c:f>Sheet1!$A$60:$C$60</c:f>
              <c:strCache>
                <c:ptCount val="3"/>
                <c:pt idx="0">
                  <c:v>4. stupanj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Sheet1!$D$56:$L$56</c:f>
              <c:numCache>
                <c:formatCode>General</c:formatCode>
                <c:ptCount val="9"/>
                <c:pt idx="0">
                  <c:v>1500</c:v>
                </c:pt>
                <c:pt idx="1">
                  <c:v>1750</c:v>
                </c:pt>
                <c:pt idx="2">
                  <c:v>2000</c:v>
                </c:pt>
                <c:pt idx="3">
                  <c:v>2500</c:v>
                </c:pt>
                <c:pt idx="4">
                  <c:v>2750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</c:numCache>
            </c:numRef>
          </c:cat>
          <c:val>
            <c:numRef>
              <c:f>Sheet1!$D$60:$L$60</c:f>
              <c:numCache>
                <c:formatCode>0</c:formatCode>
                <c:ptCount val="9"/>
                <c:pt idx="0">
                  <c:v>59.526811594202897</c:v>
                </c:pt>
                <c:pt idx="1">
                  <c:v>69.447946859903382</c:v>
                </c:pt>
                <c:pt idx="2">
                  <c:v>79.369082125603867</c:v>
                </c:pt>
                <c:pt idx="3">
                  <c:v>99.211352657004824</c:v>
                </c:pt>
                <c:pt idx="4">
                  <c:v>109.13248792270532</c:v>
                </c:pt>
                <c:pt idx="5">
                  <c:v>119.05362318840579</c:v>
                </c:pt>
                <c:pt idx="6">
                  <c:v>138.89589371980676</c:v>
                </c:pt>
                <c:pt idx="7">
                  <c:v>158.73816425120773</c:v>
                </c:pt>
                <c:pt idx="8">
                  <c:v>178.58043478260871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2E3-4FEF-B622-79029EF403E5}"/>
            </c:ext>
          </c:extLst>
        </c:ser>
        <c:ser>
          <c:idx val="4"/>
          <c:order val="4"/>
          <c:tx>
            <c:strRef>
              <c:f>Sheet1!$A$61:$C$61</c:f>
              <c:strCache>
                <c:ptCount val="3"/>
                <c:pt idx="0">
                  <c:v>5. stupanj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Sheet1!$D$56:$L$56</c:f>
              <c:numCache>
                <c:formatCode>General</c:formatCode>
                <c:ptCount val="9"/>
                <c:pt idx="0">
                  <c:v>1500</c:v>
                </c:pt>
                <c:pt idx="1">
                  <c:v>1750</c:v>
                </c:pt>
                <c:pt idx="2">
                  <c:v>2000</c:v>
                </c:pt>
                <c:pt idx="3">
                  <c:v>2500</c:v>
                </c:pt>
                <c:pt idx="4">
                  <c:v>2750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</c:numCache>
            </c:numRef>
          </c:cat>
          <c:val>
            <c:numRef>
              <c:f>Sheet1!$D$61:$L$61</c:f>
              <c:numCache>
                <c:formatCode>0</c:formatCode>
                <c:ptCount val="9"/>
                <c:pt idx="0">
                  <c:v>75.537231748769727</c:v>
                </c:pt>
                <c:pt idx="1">
                  <c:v>88.126770373564696</c:v>
                </c:pt>
                <c:pt idx="2">
                  <c:v>100.71630899835965</c:v>
                </c:pt>
                <c:pt idx="3">
                  <c:v>125.89538624794955</c:v>
                </c:pt>
                <c:pt idx="4">
                  <c:v>138.48492487274453</c:v>
                </c:pt>
                <c:pt idx="5">
                  <c:v>151.07446349753945</c:v>
                </c:pt>
                <c:pt idx="6">
                  <c:v>176.25354074712939</c:v>
                </c:pt>
                <c:pt idx="7">
                  <c:v>201.4326179967193</c:v>
                </c:pt>
                <c:pt idx="8">
                  <c:v>226.61169524630921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2E3-4FEF-B622-79029EF403E5}"/>
            </c:ext>
          </c:extLst>
        </c:ser>
        <c:ser>
          <c:idx val="5"/>
          <c:order val="5"/>
          <c:tx>
            <c:strRef>
              <c:f>Sheet1!$A$62:$C$62</c:f>
              <c:strCache>
                <c:ptCount val="3"/>
                <c:pt idx="0">
                  <c:v>6. stupanj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Sheet1!$D$56:$L$56</c:f>
              <c:numCache>
                <c:formatCode>General</c:formatCode>
                <c:ptCount val="9"/>
                <c:pt idx="0">
                  <c:v>1500</c:v>
                </c:pt>
                <c:pt idx="1">
                  <c:v>1750</c:v>
                </c:pt>
                <c:pt idx="2">
                  <c:v>2000</c:v>
                </c:pt>
                <c:pt idx="3">
                  <c:v>2500</c:v>
                </c:pt>
                <c:pt idx="4">
                  <c:v>2750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</c:numCache>
            </c:numRef>
          </c:cat>
          <c:val>
            <c:numRef>
              <c:f>Sheet1!$D$62:$K$62</c:f>
              <c:numCache>
                <c:formatCode>0</c:formatCode>
                <c:ptCount val="8"/>
                <c:pt idx="0">
                  <c:v>90.286482020496038</c:v>
                </c:pt>
                <c:pt idx="1">
                  <c:v>105.33422902391204</c:v>
                </c:pt>
                <c:pt idx="2">
                  <c:v>120.38197602732805</c:v>
                </c:pt>
                <c:pt idx="3">
                  <c:v>150.47747003416006</c:v>
                </c:pt>
                <c:pt idx="4">
                  <c:v>165.52521703757608</c:v>
                </c:pt>
                <c:pt idx="5">
                  <c:v>180.57296404099208</c:v>
                </c:pt>
                <c:pt idx="6">
                  <c:v>210.66845804782409</c:v>
                </c:pt>
                <c:pt idx="7">
                  <c:v>240.7639520546561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2E3-4FEF-B622-79029EF40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460800"/>
        <c:axId val="1050289344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Sheet1!$D$56:$L$56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1500</c:v>
                      </c:pt>
                      <c:pt idx="1">
                        <c:v>1750</c:v>
                      </c:pt>
                      <c:pt idx="2">
                        <c:v>2000</c:v>
                      </c:pt>
                      <c:pt idx="3">
                        <c:v>2500</c:v>
                      </c:pt>
                      <c:pt idx="4">
                        <c:v>2750</c:v>
                      </c:pt>
                      <c:pt idx="5">
                        <c:v>3000</c:v>
                      </c:pt>
                      <c:pt idx="6">
                        <c:v>3500</c:v>
                      </c:pt>
                      <c:pt idx="7">
                        <c:v>4000</c:v>
                      </c:pt>
                      <c:pt idx="8">
                        <c:v>4500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F2E3-4FEF-B622-79029EF403E5}"/>
                  </c:ext>
                </c:extLst>
              </c15:ser>
            </c15:filteredLineSeries>
          </c:ext>
        </c:extLst>
      </c:lineChart>
      <c:catAx>
        <c:axId val="114046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>
                    <a:solidFill>
                      <a:schemeClr val="tx1"/>
                    </a:solidFill>
                  </a:rPr>
                  <a:t>broj okretaja motora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50289344"/>
        <c:crosses val="autoZero"/>
        <c:auto val="1"/>
        <c:lblAlgn val="ctr"/>
        <c:lblOffset val="100"/>
        <c:noMultiLvlLbl val="0"/>
      </c:catAx>
      <c:valAx>
        <c:axId val="1050289344"/>
        <c:scaling>
          <c:orientation val="minMax"/>
          <c:max val="256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1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>
                    <a:solidFill>
                      <a:schemeClr val="tx1"/>
                    </a:solidFill>
                  </a:rPr>
                  <a:t>Brzina</a:t>
                </a:r>
                <a:r>
                  <a:rPr lang="hr-HR" baseline="0">
                    <a:solidFill>
                      <a:schemeClr val="tx1"/>
                    </a:solidFill>
                  </a:rPr>
                  <a:t> kretanja vozila (km/h)</a:t>
                </a:r>
                <a:endParaRPr lang="hr-HR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40460800"/>
        <c:crosses val="autoZero"/>
        <c:crossBetween val="between"/>
        <c:majorUnit val="20"/>
        <c:minorUnit val="4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dijagram</a:t>
            </a:r>
            <a:r>
              <a:rPr lang="hr-HR" baseline="0"/>
              <a:t> motora</a:t>
            </a:r>
            <a:endParaRPr lang="hr-H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Sheet1!$L$38:$L$39</c:f>
              <c:strCache>
                <c:ptCount val="2"/>
                <c:pt idx="0">
                  <c:v>moment</c:v>
                </c:pt>
                <c:pt idx="1">
                  <c:v>Nm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Sheet1!$J$40:$J$51</c:f>
              <c:numCache>
                <c:formatCode>General</c:formatCode>
                <c:ptCount val="12"/>
                <c:pt idx="0">
                  <c:v>1250</c:v>
                </c:pt>
                <c:pt idx="1">
                  <c:v>1500</c:v>
                </c:pt>
                <c:pt idx="2">
                  <c:v>1750</c:v>
                </c:pt>
                <c:pt idx="3">
                  <c:v>2000</c:v>
                </c:pt>
                <c:pt idx="4">
                  <c:v>2250</c:v>
                </c:pt>
                <c:pt idx="5">
                  <c:v>2500</c:v>
                </c:pt>
                <c:pt idx="6">
                  <c:v>2750</c:v>
                </c:pt>
                <c:pt idx="7">
                  <c:v>3000</c:v>
                </c:pt>
                <c:pt idx="8">
                  <c:v>3500</c:v>
                </c:pt>
                <c:pt idx="9">
                  <c:v>4000</c:v>
                </c:pt>
                <c:pt idx="10">
                  <c:v>4250</c:v>
                </c:pt>
                <c:pt idx="11">
                  <c:v>4500</c:v>
                </c:pt>
              </c:numCache>
            </c:numRef>
          </c:xVal>
          <c:yVal>
            <c:numRef>
              <c:f>Sheet1!$L$40:$L$51</c:f>
              <c:numCache>
                <c:formatCode>General</c:formatCode>
                <c:ptCount val="12"/>
                <c:pt idx="0">
                  <c:v>265</c:v>
                </c:pt>
                <c:pt idx="1">
                  <c:v>280</c:v>
                </c:pt>
                <c:pt idx="2">
                  <c:v>315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309</c:v>
                </c:pt>
                <c:pt idx="7">
                  <c:v>298</c:v>
                </c:pt>
                <c:pt idx="8">
                  <c:v>270</c:v>
                </c:pt>
                <c:pt idx="9">
                  <c:v>245</c:v>
                </c:pt>
                <c:pt idx="10">
                  <c:v>235</c:v>
                </c:pt>
                <c:pt idx="11">
                  <c:v>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CD-45E9-9A24-E58642C8E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91440"/>
        <c:axId val="824993936"/>
      </c:scatterChart>
      <c:scatterChart>
        <c:scatterStyle val="smoothMarker"/>
        <c:varyColors val="0"/>
        <c:ser>
          <c:idx val="0"/>
          <c:order val="0"/>
          <c:tx>
            <c:strRef>
              <c:f>Sheet1!$K$38:$K$39</c:f>
              <c:strCache>
                <c:ptCount val="2"/>
                <c:pt idx="0">
                  <c:v>snaga</c:v>
                </c:pt>
                <c:pt idx="1">
                  <c:v>kW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Sheet1!$J$40:$J$51</c:f>
              <c:numCache>
                <c:formatCode>General</c:formatCode>
                <c:ptCount val="12"/>
                <c:pt idx="0">
                  <c:v>1250</c:v>
                </c:pt>
                <c:pt idx="1">
                  <c:v>1500</c:v>
                </c:pt>
                <c:pt idx="2">
                  <c:v>1750</c:v>
                </c:pt>
                <c:pt idx="3">
                  <c:v>2000</c:v>
                </c:pt>
                <c:pt idx="4">
                  <c:v>2250</c:v>
                </c:pt>
                <c:pt idx="5">
                  <c:v>2500</c:v>
                </c:pt>
                <c:pt idx="6">
                  <c:v>2750</c:v>
                </c:pt>
                <c:pt idx="7">
                  <c:v>3000</c:v>
                </c:pt>
                <c:pt idx="8">
                  <c:v>3500</c:v>
                </c:pt>
                <c:pt idx="9">
                  <c:v>4000</c:v>
                </c:pt>
                <c:pt idx="10">
                  <c:v>4250</c:v>
                </c:pt>
                <c:pt idx="11">
                  <c:v>4500</c:v>
                </c:pt>
              </c:numCache>
            </c:numRef>
          </c:xVal>
          <c:yVal>
            <c:numRef>
              <c:f>Sheet1!$K$40:$K$51</c:f>
              <c:numCache>
                <c:formatCode>General</c:formatCode>
                <c:ptCount val="12"/>
                <c:pt idx="0">
                  <c:v>35</c:v>
                </c:pt>
                <c:pt idx="1">
                  <c:v>46</c:v>
                </c:pt>
                <c:pt idx="2">
                  <c:v>58</c:v>
                </c:pt>
                <c:pt idx="3">
                  <c:v>69</c:v>
                </c:pt>
                <c:pt idx="4">
                  <c:v>77</c:v>
                </c:pt>
                <c:pt idx="5">
                  <c:v>84</c:v>
                </c:pt>
                <c:pt idx="6">
                  <c:v>89</c:v>
                </c:pt>
                <c:pt idx="7">
                  <c:v>93</c:v>
                </c:pt>
                <c:pt idx="8">
                  <c:v>99</c:v>
                </c:pt>
                <c:pt idx="9">
                  <c:v>103</c:v>
                </c:pt>
                <c:pt idx="10">
                  <c:v>103</c:v>
                </c:pt>
                <c:pt idx="11">
                  <c:v>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CD-45E9-9A24-E58642C8E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142896"/>
        <c:axId val="823157456"/>
      </c:scatterChart>
      <c:valAx>
        <c:axId val="824991440"/>
        <c:scaling>
          <c:orientation val="minMax"/>
          <c:max val="5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4993936"/>
        <c:crosses val="autoZero"/>
        <c:crossBetween val="midCat"/>
        <c:majorUnit val="1000"/>
      </c:valAx>
      <c:valAx>
        <c:axId val="824993936"/>
        <c:scaling>
          <c:orientation val="minMax"/>
          <c:max val="35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4991440"/>
        <c:crosses val="autoZero"/>
        <c:crossBetween val="midCat"/>
      </c:valAx>
      <c:valAx>
        <c:axId val="8231574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23142896"/>
        <c:crosses val="max"/>
        <c:crossBetween val="midCat"/>
      </c:valAx>
      <c:valAx>
        <c:axId val="8231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315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Vučno - brzinske karakteristike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Sheet1!$P$53</c:f>
              <c:strCache>
                <c:ptCount val="1"/>
                <c:pt idx="0">
                  <c:v>1 stupanj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Sheet1!$S$52:$AH$52</c:f>
              <c:numCache>
                <c:formatCode>General</c:formatCode>
                <c:ptCount val="16"/>
                <c:pt idx="0">
                  <c:v>14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160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</c:numCache>
            </c:numRef>
          </c:xVal>
          <c:yVal>
            <c:numRef>
              <c:f>Sheet1!$S$53:$AH$53</c:f>
              <c:numCache>
                <c:formatCode>0</c:formatCode>
                <c:ptCount val="16"/>
                <c:pt idx="0">
                  <c:v>10947.337553410349</c:v>
                </c:pt>
                <c:pt idx="1">
                  <c:v>12511.242918183256</c:v>
                </c:pt>
                <c:pt idx="2">
                  <c:v>7624.0386532679222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42-4F30-B791-14153AB80BFF}"/>
            </c:ext>
          </c:extLst>
        </c:ser>
        <c:ser>
          <c:idx val="1"/>
          <c:order val="1"/>
          <c:tx>
            <c:strRef>
              <c:f>Sheet1!$P$54</c:f>
              <c:strCache>
                <c:ptCount val="1"/>
                <c:pt idx="0">
                  <c:v>2 stupanj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Sheet1!$S$52:$AH$52</c:f>
              <c:numCache>
                <c:formatCode>General</c:formatCode>
                <c:ptCount val="16"/>
                <c:pt idx="0">
                  <c:v>14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160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</c:numCache>
            </c:numRef>
          </c:xVal>
          <c:yVal>
            <c:numRef>
              <c:f>Sheet1!$S$54:$AH$54</c:f>
              <c:numCache>
                <c:formatCode>0</c:formatCode>
                <c:ptCount val="16"/>
                <c:pt idx="1">
                  <c:v>5382.4859154929582</c:v>
                </c:pt>
                <c:pt idx="2">
                  <c:v>6499.6056338028166</c:v>
                </c:pt>
                <c:pt idx="3">
                  <c:v>6276.1816901408438</c:v>
                </c:pt>
                <c:pt idx="4">
                  <c:v>4976.2605633802814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42-4F30-B791-14153AB80BFF}"/>
            </c:ext>
          </c:extLst>
        </c:ser>
        <c:ser>
          <c:idx val="2"/>
          <c:order val="2"/>
          <c:tx>
            <c:strRef>
              <c:f>Sheet1!$P$55</c:f>
              <c:strCache>
                <c:ptCount val="1"/>
                <c:pt idx="0">
                  <c:v>3 stupanj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Sheet1!$S$52:$AH$52</c:f>
              <c:numCache>
                <c:formatCode>General</c:formatCode>
                <c:ptCount val="16"/>
                <c:pt idx="0">
                  <c:v>14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160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</c:numCache>
            </c:numRef>
          </c:xVal>
          <c:yVal>
            <c:numRef>
              <c:f>Sheet1!$S$55:$AH$55</c:f>
              <c:numCache>
                <c:formatCode>0</c:formatCode>
                <c:ptCount val="16"/>
                <c:pt idx="2">
                  <c:v>3651.0489001424276</c:v>
                </c:pt>
                <c:pt idx="3">
                  <c:v>4107.4300126602311</c:v>
                </c:pt>
                <c:pt idx="4">
                  <c:v>4172.6273144484876</c:v>
                </c:pt>
                <c:pt idx="5">
                  <c:v>3885.7591865801546</c:v>
                </c:pt>
                <c:pt idx="6">
                  <c:v>3520.6542965659123</c:v>
                </c:pt>
                <c:pt idx="7">
                  <c:v>3194.6677876246235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42-4F30-B791-14153AB80BFF}"/>
            </c:ext>
          </c:extLst>
        </c:ser>
        <c:ser>
          <c:idx val="3"/>
          <c:order val="3"/>
          <c:tx>
            <c:strRef>
              <c:f>Sheet1!$P$56</c:f>
              <c:strCache>
                <c:ptCount val="1"/>
                <c:pt idx="0">
                  <c:v>4 stupanj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Sheet1!$S$52:$AH$52</c:f>
              <c:numCache>
                <c:formatCode>General</c:formatCode>
                <c:ptCount val="16"/>
                <c:pt idx="0">
                  <c:v>14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160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</c:numCache>
            </c:numRef>
          </c:xVal>
          <c:yVal>
            <c:numRef>
              <c:f>Sheet1!$S$56:$AH$56</c:f>
              <c:numCache>
                <c:formatCode>0</c:formatCode>
                <c:ptCount val="16"/>
                <c:pt idx="4">
                  <c:v>2842.851321411616</c:v>
                </c:pt>
                <c:pt idx="5">
                  <c:v>2887.9759455610065</c:v>
                </c:pt>
                <c:pt idx="6">
                  <c:v>2887.9759455610065</c:v>
                </c:pt>
                <c:pt idx="7">
                  <c:v>2788.7017724323464</c:v>
                </c:pt>
                <c:pt idx="8">
                  <c:v>2689.4275993036872</c:v>
                </c:pt>
                <c:pt idx="9">
                  <c:v>2436.7297040670992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042-4F30-B791-14153AB80BFF}"/>
            </c:ext>
          </c:extLst>
        </c:ser>
        <c:ser>
          <c:idx val="4"/>
          <c:order val="4"/>
          <c:tx>
            <c:strRef>
              <c:f>Sheet1!$P$57</c:f>
              <c:strCache>
                <c:ptCount val="1"/>
                <c:pt idx="0">
                  <c:v>5 stupanj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Sheet1!$S$52:$AH$52</c:f>
              <c:numCache>
                <c:formatCode>General</c:formatCode>
                <c:ptCount val="16"/>
                <c:pt idx="0">
                  <c:v>14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160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</c:numCache>
            </c:numRef>
          </c:xVal>
          <c:yVal>
            <c:numRef>
              <c:f>Sheet1!$S$57:$AH$57</c:f>
              <c:numCache>
                <c:formatCode>0</c:formatCode>
                <c:ptCount val="16"/>
                <c:pt idx="5">
                  <c:v>1991.3755974046521</c:v>
                </c:pt>
                <c:pt idx="6">
                  <c:v>2240.2975470802339</c:v>
                </c:pt>
                <c:pt idx="7">
                  <c:v>2275.857825605317</c:v>
                </c:pt>
                <c:pt idx="8">
                  <c:v>2275.857825605317</c:v>
                </c:pt>
                <c:pt idx="9">
                  <c:v>2275.857825605317</c:v>
                </c:pt>
                <c:pt idx="10">
                  <c:v>2119.3926000949514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042-4F30-B791-14153AB80BFF}"/>
            </c:ext>
          </c:extLst>
        </c:ser>
        <c:ser>
          <c:idx val="5"/>
          <c:order val="5"/>
          <c:tx>
            <c:strRef>
              <c:f>Sheet1!$P$58</c:f>
              <c:strCache>
                <c:ptCount val="1"/>
                <c:pt idx="0">
                  <c:v>6 stupanj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Sheet1!$S$52:$AH$52</c:f>
              <c:numCache>
                <c:formatCode>General</c:formatCode>
                <c:ptCount val="16"/>
                <c:pt idx="0">
                  <c:v>14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160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</c:numCache>
            </c:numRef>
          </c:xVal>
          <c:yVal>
            <c:numRef>
              <c:f>Sheet1!$S$58:$AH$58</c:f>
              <c:numCache>
                <c:formatCode>0</c:formatCode>
                <c:ptCount val="16"/>
                <c:pt idx="7">
                  <c:v>1874.3212850134512</c:v>
                </c:pt>
                <c:pt idx="8">
                  <c:v>1904.0724165216011</c:v>
                </c:pt>
                <c:pt idx="9">
                  <c:v>1904.0724165216011</c:v>
                </c:pt>
                <c:pt idx="10">
                  <c:v>1838.6199272036711</c:v>
                </c:pt>
                <c:pt idx="11">
                  <c:v>1773.167437885741</c:v>
                </c:pt>
                <c:pt idx="12">
                  <c:v>1773.167437885741</c:v>
                </c:pt>
                <c:pt idx="13">
                  <c:v>1773.167437885741</c:v>
                </c:pt>
                <c:pt idx="14">
                  <c:v>1606.5611014401011</c:v>
                </c:pt>
                <c:pt idx="15">
                  <c:v>1547.0588384238008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042-4F30-B791-14153AB80BFF}"/>
            </c:ext>
          </c:extLst>
        </c:ser>
        <c:ser>
          <c:idx val="6"/>
          <c:order val="6"/>
          <c:tx>
            <c:strRef>
              <c:f>Sheet1!$P$59</c:f>
              <c:strCache>
                <c:ptCount val="1"/>
                <c:pt idx="0">
                  <c:v>idealna hiperbola</c:v>
                </c:pt>
              </c:strCache>
            </c:strRef>
          </c:tx>
          <c:spPr>
            <a:ln w="25400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Sheet1!$S$52:$AH$52</c:f>
              <c:numCache>
                <c:formatCode>General</c:formatCode>
                <c:ptCount val="16"/>
                <c:pt idx="0">
                  <c:v>14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160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</c:numCache>
            </c:numRef>
          </c:xVal>
          <c:yVal>
            <c:numRef>
              <c:f>Sheet1!$S$59:$AH$59</c:f>
              <c:numCache>
                <c:formatCode>0</c:formatCode>
                <c:ptCount val="16"/>
                <c:pt idx="1">
                  <c:v>17613</c:v>
                </c:pt>
                <c:pt idx="2">
                  <c:v>8806.5</c:v>
                </c:pt>
                <c:pt idx="3">
                  <c:v>7045.2</c:v>
                </c:pt>
                <c:pt idx="4">
                  <c:v>5032.2857142857147</c:v>
                </c:pt>
                <c:pt idx="5">
                  <c:v>4403.25</c:v>
                </c:pt>
                <c:pt idx="6">
                  <c:v>3914</c:v>
                </c:pt>
                <c:pt idx="7">
                  <c:v>3202.3636363636365</c:v>
                </c:pt>
                <c:pt idx="8">
                  <c:v>2935.5</c:v>
                </c:pt>
                <c:pt idx="9">
                  <c:v>2709.6923076923076</c:v>
                </c:pt>
                <c:pt idx="10">
                  <c:v>2201.625</c:v>
                </c:pt>
                <c:pt idx="11">
                  <c:v>1957</c:v>
                </c:pt>
                <c:pt idx="12">
                  <c:v>1854</c:v>
                </c:pt>
                <c:pt idx="13">
                  <c:v>1761.3</c:v>
                </c:pt>
                <c:pt idx="14">
                  <c:v>1677.4285714285713</c:v>
                </c:pt>
                <c:pt idx="15">
                  <c:v>1601.1818181818182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B042-4F30-B791-14153AB80BFF}"/>
            </c:ext>
          </c:extLst>
        </c:ser>
        <c:ser>
          <c:idx val="7"/>
          <c:order val="7"/>
          <c:tx>
            <c:strRef>
              <c:f>Sheet1!$P$60</c:f>
              <c:strCache>
                <c:ptCount val="1"/>
                <c:pt idx="0">
                  <c:v>ukupna sila otpora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Sheet1!$S$52:$AH$52</c:f>
              <c:numCache>
                <c:formatCode>General</c:formatCode>
                <c:ptCount val="16"/>
                <c:pt idx="0">
                  <c:v>14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160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</c:numCache>
            </c:numRef>
          </c:xVal>
          <c:yVal>
            <c:numRef>
              <c:f>Sheet1!$S$60:$AH$60</c:f>
              <c:numCache>
                <c:formatCode>0</c:formatCode>
                <c:ptCount val="16"/>
                <c:pt idx="1">
                  <c:v>11.854066950016001</c:v>
                </c:pt>
                <c:pt idx="2">
                  <c:v>47.648803800064002</c:v>
                </c:pt>
                <c:pt idx="3">
                  <c:v>74.753475937600001</c:v>
                </c:pt>
                <c:pt idx="4">
                  <c:v>148.116417637696</c:v>
                </c:pt>
                <c:pt idx="5">
                  <c:v>194.768815200256</c:v>
                </c:pt>
                <c:pt idx="6">
                  <c:v>248.38598923782402</c:v>
                </c:pt>
                <c:pt idx="7">
                  <c:v>377.66420673798405</c:v>
                </c:pt>
                <c:pt idx="8">
                  <c:v>453.98213020057602</c:v>
                </c:pt>
                <c:pt idx="9">
                  <c:v>538.57859013817597</c:v>
                </c:pt>
                <c:pt idx="10">
                  <c:v>846.30890880102402</c:v>
                </c:pt>
                <c:pt idx="11">
                  <c:v>1101.257726951296</c:v>
                </c:pt>
                <c:pt idx="12">
                  <c:v>1245.296495738944</c:v>
                </c:pt>
                <c:pt idx="13">
                  <c:v>1401.1773750016</c:v>
                </c:pt>
                <c:pt idx="14">
                  <c:v>1569.5408227392641</c:v>
                </c:pt>
                <c:pt idx="15">
                  <c:v>1751.0601409519361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B042-4F30-B791-14153AB80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756159"/>
        <c:axId val="1663765727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Sheet1!$P$61</c15:sqref>
                        </c15:formulaRef>
                      </c:ext>
                    </c:extLst>
                    <c:strCache>
                      <c:ptCount val="1"/>
                      <c:pt idx="0">
                        <c:v>otpor zraka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Sheet1!$S$52:$AH$52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14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90</c:v>
                      </c:pt>
                      <c:pt idx="7">
                        <c:v>110</c:v>
                      </c:pt>
                      <c:pt idx="8">
                        <c:v>120</c:v>
                      </c:pt>
                      <c:pt idx="9">
                        <c:v>130</c:v>
                      </c:pt>
                      <c:pt idx="10">
                        <c:v>160</c:v>
                      </c:pt>
                      <c:pt idx="11">
                        <c:v>180</c:v>
                      </c:pt>
                      <c:pt idx="12">
                        <c:v>190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Sheet1!$S$61:$AH$61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1">
                        <c:v>11.822062950016001</c:v>
                      </c:pt>
                      <c:pt idx="2">
                        <c:v>47.288251800064003</c:v>
                      </c:pt>
                      <c:pt idx="3">
                        <c:v>73.887893437599999</c:v>
                      </c:pt>
                      <c:pt idx="4">
                        <c:v>144.82027113769601</c:v>
                      </c:pt>
                      <c:pt idx="5">
                        <c:v>189.15300720025601</c:v>
                      </c:pt>
                      <c:pt idx="6">
                        <c:v>239.39677473782402</c:v>
                      </c:pt>
                      <c:pt idx="7">
                        <c:v>357.61740423798403</c:v>
                      </c:pt>
                      <c:pt idx="8">
                        <c:v>425.59426620057604</c:v>
                      </c:pt>
                      <c:pt idx="9">
                        <c:v>499.48215963817603</c:v>
                      </c:pt>
                      <c:pt idx="10">
                        <c:v>756.61202880102405</c:v>
                      </c:pt>
                      <c:pt idx="11">
                        <c:v>957.58709895129607</c:v>
                      </c:pt>
                      <c:pt idx="12">
                        <c:v>1066.941181238944</c:v>
                      </c:pt>
                      <c:pt idx="13">
                        <c:v>1182.2062950016</c:v>
                      </c:pt>
                      <c:pt idx="14">
                        <c:v>1303.382440239264</c:v>
                      </c:pt>
                      <c:pt idx="15">
                        <c:v>1430.4696169519361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7F7A-46D4-9636-401AB9A0FDE1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Sheet1!$P$62</c15:sqref>
                        </c15:formulaRef>
                      </c:ext>
                    </c:extLst>
                    <c:strCache>
                      <c:ptCount val="1"/>
                      <c:pt idx="0">
                        <c:v>otpor kotrljanja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Sheet1!$S$52:$AH$52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14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90</c:v>
                      </c:pt>
                      <c:pt idx="7">
                        <c:v>110</c:v>
                      </c:pt>
                      <c:pt idx="8">
                        <c:v>120</c:v>
                      </c:pt>
                      <c:pt idx="9">
                        <c:v>130</c:v>
                      </c:pt>
                      <c:pt idx="10">
                        <c:v>160</c:v>
                      </c:pt>
                      <c:pt idx="11">
                        <c:v>180</c:v>
                      </c:pt>
                      <c:pt idx="12">
                        <c:v>190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Sheet1!$S$62:$AH$62</c15:sqref>
                        </c15:formulaRef>
                      </c:ext>
                    </c:extLst>
                    <c:numCache>
                      <c:formatCode>0.00</c:formatCode>
                      <c:ptCount val="16"/>
                      <c:pt idx="1">
                        <c:v>3.2003999999999998E-2</c:v>
                      </c:pt>
                      <c:pt idx="2">
                        <c:v>0.36055199999999998</c:v>
                      </c:pt>
                      <c:pt idx="3">
                        <c:v>0.86558250000000003</c:v>
                      </c:pt>
                      <c:pt idx="4">
                        <c:v>3.2961464999999999</c:v>
                      </c:pt>
                      <c:pt idx="5">
                        <c:v>5.6158079999999995</c:v>
                      </c:pt>
                      <c:pt idx="6">
                        <c:v>8.9892144999999992</c:v>
                      </c:pt>
                      <c:pt idx="7">
                        <c:v>20.046802499999998</c:v>
                      </c:pt>
                      <c:pt idx="8">
                        <c:v>28.387863999999997</c:v>
                      </c:pt>
                      <c:pt idx="9">
                        <c:v>39.096430499999997</c:v>
                      </c:pt>
                      <c:pt idx="10">
                        <c:v>89.696879999999993</c:v>
                      </c:pt>
                      <c:pt idx="11">
                        <c:v>143.67062799999999</c:v>
                      </c:pt>
                      <c:pt idx="12">
                        <c:v>178.35531449999999</c:v>
                      </c:pt>
                      <c:pt idx="13">
                        <c:v>218.97108</c:v>
                      </c:pt>
                      <c:pt idx="14">
                        <c:v>266.15838250000002</c:v>
                      </c:pt>
                      <c:pt idx="15">
                        <c:v>320.59052399999996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F7A-46D4-9636-401AB9A0FDE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Sheet1!$P$63</c15:sqref>
                        </c15:formulaRef>
                      </c:ext>
                    </c:extLst>
                    <c:strCache>
                      <c:ptCount val="1"/>
                      <c:pt idx="0">
                        <c:v>otpor na uspona (3o) 5,2%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Sheet1!$S$52:$AH$52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14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90</c:v>
                      </c:pt>
                      <c:pt idx="7">
                        <c:v>110</c:v>
                      </c:pt>
                      <c:pt idx="8">
                        <c:v>120</c:v>
                      </c:pt>
                      <c:pt idx="9">
                        <c:v>130</c:v>
                      </c:pt>
                      <c:pt idx="10">
                        <c:v>160</c:v>
                      </c:pt>
                      <c:pt idx="11">
                        <c:v>180</c:v>
                      </c:pt>
                      <c:pt idx="12">
                        <c:v>190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Sheet1!$S$63:$AH$63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1">
                        <c:v>735.27289695001593</c:v>
                      </c:pt>
                      <c:pt idx="2">
                        <c:v>771.06763380006396</c:v>
                      </c:pt>
                      <c:pt idx="3">
                        <c:v>798.17230593759996</c:v>
                      </c:pt>
                      <c:pt idx="4">
                        <c:v>871.53524763769599</c:v>
                      </c:pt>
                      <c:pt idx="5">
                        <c:v>918.18764520025593</c:v>
                      </c:pt>
                      <c:pt idx="6">
                        <c:v>971.80481923782395</c:v>
                      </c:pt>
                      <c:pt idx="7">
                        <c:v>1101.083036737984</c:v>
                      </c:pt>
                      <c:pt idx="8">
                        <c:v>1177.400960200576</c:v>
                      </c:pt>
                      <c:pt idx="9">
                        <c:v>1261.997420138176</c:v>
                      </c:pt>
                      <c:pt idx="10">
                        <c:v>1569.7277388010239</c:v>
                      </c:pt>
                      <c:pt idx="11">
                        <c:v>1824.6765569512959</c:v>
                      </c:pt>
                      <c:pt idx="12">
                        <c:v>1968.7153257389441</c:v>
                      </c:pt>
                      <c:pt idx="13">
                        <c:v>2124.5962050016001</c:v>
                      </c:pt>
                      <c:pt idx="14">
                        <c:v>2292.9596527392641</c:v>
                      </c:pt>
                      <c:pt idx="15">
                        <c:v>2474.4789709519359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F7A-46D4-9636-401AB9A0FDE1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Sheet1!$P$64</c15:sqref>
                        </c15:formulaRef>
                      </c:ext>
                    </c:extLst>
                    <c:strCache>
                      <c:ptCount val="1"/>
                      <c:pt idx="0">
                        <c:v>otpor na uspona (6o) 10,5%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Sheet1!$S$52:$AH$52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14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90</c:v>
                      </c:pt>
                      <c:pt idx="7">
                        <c:v>110</c:v>
                      </c:pt>
                      <c:pt idx="8">
                        <c:v>120</c:v>
                      </c:pt>
                      <c:pt idx="9">
                        <c:v>130</c:v>
                      </c:pt>
                      <c:pt idx="10">
                        <c:v>160</c:v>
                      </c:pt>
                      <c:pt idx="11">
                        <c:v>180</c:v>
                      </c:pt>
                      <c:pt idx="12">
                        <c:v>190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Sheet1!$S$64:$AH$64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1">
                        <c:v>1457.3085169500159</c:v>
                      </c:pt>
                      <c:pt idx="2">
                        <c:v>1493.1032538000641</c:v>
                      </c:pt>
                      <c:pt idx="3">
                        <c:v>1520.2079259376001</c:v>
                      </c:pt>
                      <c:pt idx="4">
                        <c:v>1593.570867637696</c:v>
                      </c:pt>
                      <c:pt idx="5">
                        <c:v>1640.223265200256</c:v>
                      </c:pt>
                      <c:pt idx="6">
                        <c:v>1693.8404392378241</c:v>
                      </c:pt>
                      <c:pt idx="7">
                        <c:v>1823.1186567379841</c:v>
                      </c:pt>
                      <c:pt idx="8">
                        <c:v>1899.4365802005759</c:v>
                      </c:pt>
                      <c:pt idx="9">
                        <c:v>1984.0330401381759</c:v>
                      </c:pt>
                      <c:pt idx="10">
                        <c:v>2291.763358801024</c:v>
                      </c:pt>
                      <c:pt idx="11">
                        <c:v>2546.712176951296</c:v>
                      </c:pt>
                      <c:pt idx="12">
                        <c:v>2690.7509457389442</c:v>
                      </c:pt>
                      <c:pt idx="13">
                        <c:v>2846.6318250016002</c:v>
                      </c:pt>
                      <c:pt idx="14">
                        <c:v>3014.9952727392638</c:v>
                      </c:pt>
                      <c:pt idx="15">
                        <c:v>3196.514590951936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F7A-46D4-9636-401AB9A0FDE1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Sheet1!$P$65</c15:sqref>
                        </c15:formulaRef>
                      </c:ext>
                    </c:extLst>
                    <c:strCache>
                      <c:ptCount val="1"/>
                      <c:pt idx="0">
                        <c:v>otpor na uspona (10o) 17,6%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Sheet1!$S$52:$AH$52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14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90</c:v>
                      </c:pt>
                      <c:pt idx="7">
                        <c:v>110</c:v>
                      </c:pt>
                      <c:pt idx="8">
                        <c:v>120</c:v>
                      </c:pt>
                      <c:pt idx="9">
                        <c:v>130</c:v>
                      </c:pt>
                      <c:pt idx="10">
                        <c:v>160</c:v>
                      </c:pt>
                      <c:pt idx="11">
                        <c:v>180</c:v>
                      </c:pt>
                      <c:pt idx="12">
                        <c:v>190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Sheet1!$S$65:$AH$65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1">
                        <c:v>2413.1066269500161</c:v>
                      </c:pt>
                      <c:pt idx="2">
                        <c:v>2448.9013638000638</c:v>
                      </c:pt>
                      <c:pt idx="3">
                        <c:v>2476.0060359375998</c:v>
                      </c:pt>
                      <c:pt idx="4">
                        <c:v>2549.3689776376959</c:v>
                      </c:pt>
                      <c:pt idx="5">
                        <c:v>2596.021375200256</c:v>
                      </c:pt>
                      <c:pt idx="6">
                        <c:v>2649.638549237824</c:v>
                      </c:pt>
                      <c:pt idx="7">
                        <c:v>2778.9167667379838</c:v>
                      </c:pt>
                      <c:pt idx="8">
                        <c:v>2855.2346902005761</c:v>
                      </c:pt>
                      <c:pt idx="9">
                        <c:v>2939.8311501381759</c:v>
                      </c:pt>
                      <c:pt idx="10">
                        <c:v>3247.5614688010237</c:v>
                      </c:pt>
                      <c:pt idx="11">
                        <c:v>3502.5102869512957</c:v>
                      </c:pt>
                      <c:pt idx="12">
                        <c:v>3646.5490557389439</c:v>
                      </c:pt>
                      <c:pt idx="13">
                        <c:v>3802.4299350015999</c:v>
                      </c:pt>
                      <c:pt idx="14">
                        <c:v>3970.793382739264</c:v>
                      </c:pt>
                      <c:pt idx="15">
                        <c:v>4152.3127009519358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F7A-46D4-9636-401AB9A0FDE1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Sheet1!$P$66</c15:sqref>
                        </c15:formulaRef>
                      </c:ext>
                    </c:extLst>
                    <c:strCache>
                      <c:ptCount val="1"/>
                      <c:pt idx="0">
                        <c:v>otpor uspona 5,2%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Sheet1!$S$52:$AH$52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14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90</c:v>
                      </c:pt>
                      <c:pt idx="7">
                        <c:v>110</c:v>
                      </c:pt>
                      <c:pt idx="8">
                        <c:v>120</c:v>
                      </c:pt>
                      <c:pt idx="9">
                        <c:v>130</c:v>
                      </c:pt>
                      <c:pt idx="10">
                        <c:v>160</c:v>
                      </c:pt>
                      <c:pt idx="11">
                        <c:v>180</c:v>
                      </c:pt>
                      <c:pt idx="12">
                        <c:v>190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Sheet1!$S$66:$AH$66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0">
                        <c:v>723.41882999999996</c:v>
                      </c:pt>
                      <c:pt idx="1">
                        <c:v>723.41882999999996</c:v>
                      </c:pt>
                      <c:pt idx="2">
                        <c:v>723.41882999999996</c:v>
                      </c:pt>
                      <c:pt idx="3">
                        <c:v>723.41882999999996</c:v>
                      </c:pt>
                      <c:pt idx="4">
                        <c:v>723.41882999999996</c:v>
                      </c:pt>
                      <c:pt idx="5">
                        <c:v>723.41882999999996</c:v>
                      </c:pt>
                      <c:pt idx="6">
                        <c:v>723.41882999999996</c:v>
                      </c:pt>
                      <c:pt idx="7">
                        <c:v>723.41882999999996</c:v>
                      </c:pt>
                      <c:pt idx="8">
                        <c:v>723.41882999999996</c:v>
                      </c:pt>
                      <c:pt idx="9">
                        <c:v>723.41882999999996</c:v>
                      </c:pt>
                      <c:pt idx="10">
                        <c:v>723.41882999999996</c:v>
                      </c:pt>
                      <c:pt idx="11">
                        <c:v>723.41882999999996</c:v>
                      </c:pt>
                      <c:pt idx="12">
                        <c:v>723.41882999999996</c:v>
                      </c:pt>
                      <c:pt idx="13">
                        <c:v>723.41882999999996</c:v>
                      </c:pt>
                      <c:pt idx="14">
                        <c:v>723.41882999999996</c:v>
                      </c:pt>
                      <c:pt idx="15">
                        <c:v>723.41882999999996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F7A-46D4-9636-401AB9A0FDE1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Sheet1!$P$67</c15:sqref>
                        </c15:formulaRef>
                      </c:ext>
                    </c:extLst>
                    <c:strCache>
                      <c:ptCount val="1"/>
                      <c:pt idx="0">
                        <c:v>otpor uspona 10,5%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Sheet1!$S$52:$AH$52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14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90</c:v>
                      </c:pt>
                      <c:pt idx="7">
                        <c:v>110</c:v>
                      </c:pt>
                      <c:pt idx="8">
                        <c:v>120</c:v>
                      </c:pt>
                      <c:pt idx="9">
                        <c:v>130</c:v>
                      </c:pt>
                      <c:pt idx="10">
                        <c:v>160</c:v>
                      </c:pt>
                      <c:pt idx="11">
                        <c:v>180</c:v>
                      </c:pt>
                      <c:pt idx="12">
                        <c:v>190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Sheet1!$S$67:$AH$67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0">
                        <c:v>1445.45445</c:v>
                      </c:pt>
                      <c:pt idx="1">
                        <c:v>1445.45445</c:v>
                      </c:pt>
                      <c:pt idx="2">
                        <c:v>1445.45445</c:v>
                      </c:pt>
                      <c:pt idx="3">
                        <c:v>1445.45445</c:v>
                      </c:pt>
                      <c:pt idx="4">
                        <c:v>1445.45445</c:v>
                      </c:pt>
                      <c:pt idx="5">
                        <c:v>1445.45445</c:v>
                      </c:pt>
                      <c:pt idx="6">
                        <c:v>1445.45445</c:v>
                      </c:pt>
                      <c:pt idx="7">
                        <c:v>1445.45445</c:v>
                      </c:pt>
                      <c:pt idx="8">
                        <c:v>1445.45445</c:v>
                      </c:pt>
                      <c:pt idx="9">
                        <c:v>1445.45445</c:v>
                      </c:pt>
                      <c:pt idx="10">
                        <c:v>1445.45445</c:v>
                      </c:pt>
                      <c:pt idx="11">
                        <c:v>1445.45445</c:v>
                      </c:pt>
                      <c:pt idx="12">
                        <c:v>1445.45445</c:v>
                      </c:pt>
                      <c:pt idx="13">
                        <c:v>1445.45445</c:v>
                      </c:pt>
                      <c:pt idx="14">
                        <c:v>1445.45445</c:v>
                      </c:pt>
                      <c:pt idx="15">
                        <c:v>1445.45445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F7A-46D4-9636-401AB9A0FDE1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Sheet1!$P$68</c15:sqref>
                        </c15:formulaRef>
                      </c:ext>
                    </c:extLst>
                    <c:strCache>
                      <c:ptCount val="1"/>
                      <c:pt idx="0">
                        <c:v>otpor uspona 17,6%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Sheet1!$S$52:$AH$52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14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90</c:v>
                      </c:pt>
                      <c:pt idx="7">
                        <c:v>110</c:v>
                      </c:pt>
                      <c:pt idx="8">
                        <c:v>120</c:v>
                      </c:pt>
                      <c:pt idx="9">
                        <c:v>130</c:v>
                      </c:pt>
                      <c:pt idx="10">
                        <c:v>160</c:v>
                      </c:pt>
                      <c:pt idx="11">
                        <c:v>180</c:v>
                      </c:pt>
                      <c:pt idx="12">
                        <c:v>190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Sheet1!$S$68:$AH$68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0">
                        <c:v>2401.2525599999999</c:v>
                      </c:pt>
                      <c:pt idx="1">
                        <c:v>2401.2525599999999</c:v>
                      </c:pt>
                      <c:pt idx="2">
                        <c:v>2401.2525599999999</c:v>
                      </c:pt>
                      <c:pt idx="3">
                        <c:v>2401.2525599999999</c:v>
                      </c:pt>
                      <c:pt idx="4">
                        <c:v>2401.2525599999999</c:v>
                      </c:pt>
                      <c:pt idx="5">
                        <c:v>2401.2525599999999</c:v>
                      </c:pt>
                      <c:pt idx="6">
                        <c:v>2401.2525599999999</c:v>
                      </c:pt>
                      <c:pt idx="7">
                        <c:v>2401.2525599999999</c:v>
                      </c:pt>
                      <c:pt idx="8">
                        <c:v>2401.2525599999999</c:v>
                      </c:pt>
                      <c:pt idx="9">
                        <c:v>2401.2525599999999</c:v>
                      </c:pt>
                      <c:pt idx="10">
                        <c:v>2401.2525599999999</c:v>
                      </c:pt>
                      <c:pt idx="11">
                        <c:v>2401.2525599999999</c:v>
                      </c:pt>
                      <c:pt idx="12">
                        <c:v>2401.2525599999999</c:v>
                      </c:pt>
                      <c:pt idx="13">
                        <c:v>2401.2525599999999</c:v>
                      </c:pt>
                      <c:pt idx="14">
                        <c:v>2401.2525599999999</c:v>
                      </c:pt>
                      <c:pt idx="15">
                        <c:v>2401.2525599999999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F7A-46D4-9636-401AB9A0FDE1}"/>
                  </c:ext>
                </c:extLst>
              </c15:ser>
            </c15:filteredScatterSeries>
          </c:ext>
        </c:extLst>
      </c:scatterChart>
      <c:valAx>
        <c:axId val="1663756159"/>
        <c:scaling>
          <c:orientation val="minMax"/>
          <c:max val="22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Brzina kretanja</a:t>
                </a:r>
                <a:r>
                  <a:rPr lang="hr-HR" baseline="0"/>
                  <a:t> (km/h)</a:t>
                </a:r>
                <a:endParaRPr lang="hr-H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63765727"/>
        <c:crosses val="autoZero"/>
        <c:crossBetween val="midCat"/>
        <c:majorUnit val="10"/>
      </c:valAx>
      <c:valAx>
        <c:axId val="1663765727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Vučna sila na kotaču</a:t>
                </a:r>
                <a:r>
                  <a:rPr lang="hr-HR" baseline="0"/>
                  <a:t> (N)</a:t>
                </a:r>
                <a:endParaRPr lang="hr-H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63756159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226219</xdr:colOff>
      <xdr:row>71</xdr:row>
      <xdr:rowOff>0</xdr:rowOff>
    </xdr:from>
    <xdr:to>
      <xdr:col>34</xdr:col>
      <xdr:colOff>142877</xdr:colOff>
      <xdr:row>89</xdr:row>
      <xdr:rowOff>83344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504825</xdr:colOff>
      <xdr:row>19</xdr:row>
      <xdr:rowOff>25827</xdr:rowOff>
    </xdr:from>
    <xdr:to>
      <xdr:col>7</xdr:col>
      <xdr:colOff>85725</xdr:colOff>
      <xdr:row>40</xdr:row>
      <xdr:rowOff>123826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2149902"/>
          <a:ext cx="3371850" cy="3517474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42</xdr:row>
      <xdr:rowOff>38100</xdr:rowOff>
    </xdr:from>
    <xdr:ext cx="2695575" cy="5507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8575" y="5867400"/>
              <a:ext cx="2695575" cy="550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400" b="0" i="1">
                        <a:latin typeface="Cambria Math" panose="02040503050406030204" pitchFamily="18" charset="0"/>
                      </a:rPr>
                      <m:t>𝑂</m:t>
                    </m:r>
                    <m:r>
                      <a:rPr lang="hr-H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r-H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hr-HR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hr-H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d>
                          <m:dPr>
                            <m:ctrlPr>
                              <a:rPr lang="hr-H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hr-HR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hr-HR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𝐴</m:t>
                                </m:r>
                                <m:r>
                                  <a:rPr lang="hr-HR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hr-HR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𝐵</m:t>
                                </m:r>
                              </m:num>
                              <m:den>
                                <m:r>
                                  <a:rPr lang="hr-HR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100</m:t>
                                </m:r>
                              </m:den>
                            </m:f>
                          </m:e>
                        </m:d>
                        <m:r>
                          <a:rPr lang="hr-H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hr-H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hr-H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hr-H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∙25,4</m:t>
                            </m:r>
                          </m:e>
                        </m:d>
                      </m:num>
                      <m:den>
                        <m:r>
                          <a:rPr lang="hr-HR" sz="1400" b="0" i="1">
                            <a:latin typeface="Cambria Math" panose="02040503050406030204" pitchFamily="18" charset="0"/>
                          </a:rPr>
                          <m:t>1000</m:t>
                        </m:r>
                      </m:den>
                    </m:f>
                    <m:r>
                      <a:rPr lang="hr-HR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a:rPr lang="hr-HR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𝜋</m:t>
                    </m:r>
                    <m:r>
                      <a:rPr lang="hr-HR" sz="14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hr-HR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hr-HR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</m:d>
                  </m:oMath>
                </m:oMathPara>
              </a14:m>
              <a:endParaRPr lang="hr-HR" sz="14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8575" y="5867400"/>
              <a:ext cx="2695575" cy="550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hr-HR" sz="1400" b="0" i="0">
                  <a:latin typeface="Cambria Math" panose="02040503050406030204" pitchFamily="18" charset="0"/>
                </a:rPr>
                <a:t>𝑂=(2</a:t>
              </a:r>
              <a:r>
                <a:rPr lang="hr-H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∙((𝐴∙𝐵)/100)+(𝐶∙25,4))/</a:t>
              </a:r>
              <a:r>
                <a:rPr lang="hr-HR" sz="1400" b="0" i="0">
                  <a:latin typeface="Cambria Math" panose="02040503050406030204" pitchFamily="18" charset="0"/>
                </a:rPr>
                <a:t>1000</a:t>
              </a:r>
              <a:r>
                <a:rPr lang="hr-H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∙𝜋</a:t>
              </a:r>
              <a:r>
                <a:rPr lang="hr-HR" sz="1400" b="0" i="0">
                  <a:latin typeface="Cambria Math" panose="02040503050406030204" pitchFamily="18" charset="0"/>
                </a:rPr>
                <a:t> [𝑚]</a:t>
              </a:r>
              <a:endParaRPr lang="hr-HR" sz="1400"/>
            </a:p>
          </xdr:txBody>
        </xdr:sp>
      </mc:Fallback>
    </mc:AlternateContent>
    <xdr:clientData/>
  </xdr:oneCellAnchor>
  <xdr:oneCellAnchor>
    <xdr:from>
      <xdr:col>6</xdr:col>
      <xdr:colOff>114299</xdr:colOff>
      <xdr:row>42</xdr:row>
      <xdr:rowOff>119061</xdr:rowOff>
    </xdr:from>
    <xdr:ext cx="840181" cy="462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295649" y="5948361"/>
              <a:ext cx="840181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r-HR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hr-HR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hr-HR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sub>
                    </m:sSub>
                    <m:r>
                      <a:rPr lang="hr-HR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r-HR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hr-HR" sz="1600" b="0" i="1">
                            <a:latin typeface="Cambria Math" panose="02040503050406030204" pitchFamily="18" charset="0"/>
                          </a:rPr>
                          <m:t>𝑂</m:t>
                        </m:r>
                      </m:num>
                      <m:den>
                        <m:r>
                          <a:rPr lang="hr-HR" sz="16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hr-H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</m:den>
                    </m:f>
                  </m:oMath>
                </m:oMathPara>
              </a14:m>
              <a:endParaRPr lang="hr-HR" sz="16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295649" y="5948361"/>
              <a:ext cx="840181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hr-HR" sz="1600" b="0" i="0">
                  <a:latin typeface="Cambria Math" panose="02040503050406030204" pitchFamily="18" charset="0"/>
                </a:rPr>
                <a:t>𝑟_𝑑=𝑂/2</a:t>
              </a:r>
              <a:r>
                <a:rPr lang="hr-H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endParaRPr lang="hr-HR" sz="1600"/>
            </a:p>
          </xdr:txBody>
        </xdr:sp>
      </mc:Fallback>
    </mc:AlternateContent>
    <xdr:clientData/>
  </xdr:oneCellAnchor>
  <xdr:twoCellAnchor>
    <xdr:from>
      <xdr:col>0</xdr:col>
      <xdr:colOff>0</xdr:colOff>
      <xdr:row>63</xdr:row>
      <xdr:rowOff>14285</xdr:rowOff>
    </xdr:from>
    <xdr:to>
      <xdr:col>6</xdr:col>
      <xdr:colOff>119061</xdr:colOff>
      <xdr:row>89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392906</xdr:colOff>
      <xdr:row>63</xdr:row>
      <xdr:rowOff>50006</xdr:rowOff>
    </xdr:from>
    <xdr:to>
      <xdr:col>12</xdr:col>
      <xdr:colOff>11906</xdr:colOff>
      <xdr:row>86</xdr:row>
      <xdr:rowOff>47624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595313</xdr:colOff>
      <xdr:row>4</xdr:row>
      <xdr:rowOff>9525</xdr:rowOff>
    </xdr:from>
    <xdr:to>
      <xdr:col>33</xdr:col>
      <xdr:colOff>595313</xdr:colOff>
      <xdr:row>48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93"/>
  <sheetViews>
    <sheetView showGridLines="0" tabSelected="1" topLeftCell="A5" zoomScale="80" zoomScaleNormal="80" workbookViewId="0">
      <selection activeCell="C5" sqref="C5:D5"/>
    </sheetView>
  </sheetViews>
  <sheetFormatPr defaultRowHeight="12.75" x14ac:dyDescent="0.25"/>
  <cols>
    <col min="1" max="2" width="9.140625" style="1"/>
    <col min="3" max="3" width="2" style="1" customWidth="1"/>
    <col min="4" max="12" width="9.140625" style="1"/>
    <col min="13" max="13" width="9.7109375" style="1" bestFit="1" customWidth="1"/>
    <col min="14" max="17" width="9.140625" style="1"/>
    <col min="18" max="18" width="4.5703125" style="1" customWidth="1"/>
    <col min="19" max="22" width="9.140625" style="1"/>
    <col min="23" max="23" width="9.140625" style="44"/>
    <col min="24" max="26" width="9.140625" style="1"/>
    <col min="27" max="27" width="9.140625" style="44"/>
    <col min="28" max="29" width="9.140625" style="1"/>
    <col min="30" max="30" width="9.140625" style="44"/>
    <col min="31" max="33" width="9.140625" style="1"/>
    <col min="34" max="34" width="10" style="1" bestFit="1" customWidth="1"/>
    <col min="35" max="16384" width="9.140625" style="1"/>
  </cols>
  <sheetData>
    <row r="1" spans="1:34" ht="12.75" customHeight="1" x14ac:dyDescent="0.25">
      <c r="A1" s="134" t="s">
        <v>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ht="12.75" customHeight="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</row>
    <row r="3" spans="1:34" ht="12.75" customHeight="1" thickBot="1" x14ac:dyDescent="0.3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5" spans="1:34" ht="12.75" customHeight="1" x14ac:dyDescent="0.25">
      <c r="A5" s="109" t="s">
        <v>22</v>
      </c>
      <c r="B5" s="109"/>
      <c r="C5" s="119" t="s">
        <v>35</v>
      </c>
      <c r="D5" s="119"/>
      <c r="E5" s="109" t="s">
        <v>24</v>
      </c>
      <c r="F5" s="109"/>
      <c r="G5" s="58" t="s">
        <v>32</v>
      </c>
      <c r="H5" s="48"/>
      <c r="I5" s="91" t="s">
        <v>49</v>
      </c>
      <c r="J5" s="46" t="s">
        <v>45</v>
      </c>
      <c r="K5" s="45" t="s">
        <v>47</v>
      </c>
      <c r="L5" s="54">
        <v>205</v>
      </c>
      <c r="N5" s="80"/>
    </row>
    <row r="6" spans="1:34" x14ac:dyDescent="0.25">
      <c r="A6" s="109" t="s">
        <v>23</v>
      </c>
      <c r="B6" s="109"/>
      <c r="C6" s="119" t="s">
        <v>36</v>
      </c>
      <c r="D6" s="119"/>
      <c r="E6" s="109" t="s">
        <v>25</v>
      </c>
      <c r="F6" s="109"/>
      <c r="G6" s="67">
        <v>1998</v>
      </c>
      <c r="H6" s="49" t="s">
        <v>50</v>
      </c>
      <c r="I6" s="92"/>
      <c r="J6" s="43" t="s">
        <v>44</v>
      </c>
      <c r="K6" s="47" t="s">
        <v>51</v>
      </c>
      <c r="L6" s="51">
        <v>55</v>
      </c>
      <c r="N6" s="80"/>
    </row>
    <row r="7" spans="1:34" x14ac:dyDescent="0.25">
      <c r="E7" s="44"/>
      <c r="F7" s="44"/>
      <c r="G7" s="44"/>
      <c r="I7" s="92"/>
      <c r="J7" s="43" t="s">
        <v>46</v>
      </c>
      <c r="K7" s="47" t="s">
        <v>48</v>
      </c>
      <c r="L7" s="51">
        <v>16</v>
      </c>
      <c r="N7" s="80"/>
    </row>
    <row r="8" spans="1:34" x14ac:dyDescent="0.25">
      <c r="A8" s="109" t="s">
        <v>37</v>
      </c>
      <c r="B8" s="109"/>
      <c r="C8" s="119" t="s">
        <v>38</v>
      </c>
      <c r="D8" s="119"/>
      <c r="E8" s="109" t="s">
        <v>39</v>
      </c>
      <c r="F8" s="109"/>
      <c r="G8" s="68">
        <v>6</v>
      </c>
      <c r="H8" s="44"/>
      <c r="I8" s="93"/>
      <c r="J8" s="27"/>
      <c r="K8" s="27"/>
      <c r="L8" s="28"/>
      <c r="N8" s="80"/>
    </row>
    <row r="9" spans="1:34" x14ac:dyDescent="0.25">
      <c r="N9" s="80"/>
    </row>
    <row r="10" spans="1:34" s="44" customFormat="1" x14ac:dyDescent="0.25">
      <c r="A10" s="109" t="s">
        <v>75</v>
      </c>
      <c r="B10" s="109"/>
      <c r="C10" s="109"/>
      <c r="D10" s="67">
        <v>1410</v>
      </c>
      <c r="E10" s="44" t="s">
        <v>71</v>
      </c>
      <c r="G10" s="65"/>
      <c r="H10" s="65"/>
      <c r="I10" s="87" t="s">
        <v>72</v>
      </c>
      <c r="J10" s="88"/>
      <c r="K10" s="64">
        <f>SUM(D10*9.81)</f>
        <v>13832.1</v>
      </c>
      <c r="L10" s="63" t="s">
        <v>73</v>
      </c>
      <c r="N10" s="80"/>
    </row>
    <row r="11" spans="1:34" s="44" customFormat="1" x14ac:dyDescent="0.25">
      <c r="A11" s="57"/>
      <c r="B11" s="57"/>
      <c r="C11" s="57"/>
      <c r="D11" s="72"/>
      <c r="G11" s="65"/>
      <c r="H11" s="65"/>
      <c r="I11" s="70"/>
      <c r="J11" s="70"/>
      <c r="K11" s="35"/>
      <c r="L11" s="6"/>
      <c r="N11" s="80"/>
    </row>
    <row r="12" spans="1:34" s="44" customFormat="1" ht="15" customHeight="1" x14ac:dyDescent="0.25">
      <c r="A12" s="110" t="s">
        <v>77</v>
      </c>
      <c r="B12" s="111"/>
      <c r="C12" s="117" t="s">
        <v>76</v>
      </c>
      <c r="D12" s="117"/>
      <c r="E12" s="77">
        <v>4569</v>
      </c>
      <c r="F12" s="122" t="s">
        <v>47</v>
      </c>
      <c r="G12" s="65"/>
      <c r="H12" s="87" t="s">
        <v>79</v>
      </c>
      <c r="I12" s="88"/>
      <c r="J12" s="88"/>
      <c r="K12" s="75">
        <f>SUM(0.8*(E13/1000)*(E14/1000))</f>
        <v>2.0690224000000002</v>
      </c>
      <c r="L12" s="76" t="s">
        <v>80</v>
      </c>
      <c r="N12" s="80"/>
    </row>
    <row r="13" spans="1:34" s="44" customFormat="1" ht="15" customHeight="1" x14ac:dyDescent="0.25">
      <c r="A13" s="112"/>
      <c r="B13" s="113"/>
      <c r="C13" s="120" t="s">
        <v>45</v>
      </c>
      <c r="D13" s="120"/>
      <c r="E13" s="78">
        <v>1769</v>
      </c>
      <c r="F13" s="123"/>
      <c r="G13" s="65"/>
      <c r="H13" s="73"/>
      <c r="I13" s="73"/>
      <c r="J13" s="73"/>
      <c r="K13" s="74"/>
      <c r="L13" s="74"/>
      <c r="N13" s="80"/>
    </row>
    <row r="14" spans="1:34" s="44" customFormat="1" x14ac:dyDescent="0.25">
      <c r="A14" s="114"/>
      <c r="B14" s="115"/>
      <c r="C14" s="121" t="s">
        <v>44</v>
      </c>
      <c r="D14" s="121"/>
      <c r="E14" s="79">
        <v>1462</v>
      </c>
      <c r="F14" s="124"/>
      <c r="H14" s="87" t="s">
        <v>78</v>
      </c>
      <c r="I14" s="88"/>
      <c r="J14" s="88"/>
      <c r="K14" s="89">
        <v>0.30199999999999999</v>
      </c>
      <c r="L14" s="90"/>
      <c r="N14" s="80"/>
    </row>
    <row r="15" spans="1:34" s="44" customFormat="1" x14ac:dyDescent="0.25">
      <c r="N15" s="80"/>
    </row>
    <row r="16" spans="1:34" x14ac:dyDescent="0.25">
      <c r="N16" s="80"/>
    </row>
    <row r="17" spans="1:14" ht="12.75" customHeight="1" x14ac:dyDescent="0.25">
      <c r="A17" s="101" t="s">
        <v>10</v>
      </c>
      <c r="B17" s="101"/>
      <c r="C17" s="101"/>
      <c r="D17" s="101"/>
      <c r="E17" s="101"/>
      <c r="F17" s="101"/>
      <c r="G17" s="101"/>
      <c r="H17" s="101"/>
      <c r="J17" s="101" t="s">
        <v>18</v>
      </c>
      <c r="K17" s="101"/>
      <c r="L17" s="101"/>
      <c r="N17" s="80"/>
    </row>
    <row r="18" spans="1:14" ht="12.75" customHeight="1" x14ac:dyDescent="0.25">
      <c r="A18" s="102"/>
      <c r="B18" s="102"/>
      <c r="C18" s="102"/>
      <c r="D18" s="102"/>
      <c r="E18" s="102"/>
      <c r="F18" s="102"/>
      <c r="G18" s="102"/>
      <c r="H18" s="102"/>
      <c r="J18" s="102"/>
      <c r="K18" s="102"/>
      <c r="L18" s="102"/>
      <c r="N18" s="80"/>
    </row>
    <row r="19" spans="1:14" ht="14.25" x14ac:dyDescent="0.25">
      <c r="A19" s="2"/>
      <c r="B19" s="3"/>
      <c r="C19" s="3"/>
      <c r="D19" s="3"/>
      <c r="E19" s="3"/>
      <c r="F19" s="3"/>
      <c r="G19" s="3"/>
      <c r="H19" s="4"/>
      <c r="J19" s="116" t="s">
        <v>19</v>
      </c>
      <c r="K19" s="117"/>
      <c r="L19" s="118"/>
      <c r="N19" s="80"/>
    </row>
    <row r="20" spans="1:14" x14ac:dyDescent="0.25">
      <c r="A20" s="5"/>
      <c r="B20" s="6"/>
      <c r="C20" s="6"/>
      <c r="D20" s="6"/>
      <c r="E20" s="6"/>
      <c r="F20" s="6"/>
      <c r="G20" s="6"/>
      <c r="H20" s="7"/>
      <c r="J20" s="5" t="s">
        <v>11</v>
      </c>
      <c r="K20" s="94">
        <v>3.7690000000000001</v>
      </c>
      <c r="L20" s="95"/>
      <c r="N20" s="80"/>
    </row>
    <row r="21" spans="1:14" x14ac:dyDescent="0.25">
      <c r="A21" s="5"/>
      <c r="B21" s="6"/>
      <c r="C21" s="6"/>
      <c r="D21" s="6"/>
      <c r="E21" s="6"/>
      <c r="F21" s="6"/>
      <c r="G21" s="6"/>
      <c r="H21" s="7"/>
      <c r="J21" s="5" t="s">
        <v>12</v>
      </c>
      <c r="K21" s="94">
        <v>1.958</v>
      </c>
      <c r="L21" s="95"/>
      <c r="N21" s="80"/>
    </row>
    <row r="22" spans="1:14" x14ac:dyDescent="0.25">
      <c r="A22" s="5"/>
      <c r="B22" s="6"/>
      <c r="C22" s="6"/>
      <c r="D22" s="6"/>
      <c r="E22" s="6"/>
      <c r="F22" s="6"/>
      <c r="G22" s="6"/>
      <c r="H22" s="7"/>
      <c r="J22" s="5" t="s">
        <v>16</v>
      </c>
      <c r="K22" s="94">
        <v>1.2569999999999999</v>
      </c>
      <c r="L22" s="95"/>
      <c r="N22" s="80"/>
    </row>
    <row r="23" spans="1:14" x14ac:dyDescent="0.25">
      <c r="A23" s="5"/>
      <c r="B23" s="6"/>
      <c r="C23" s="6"/>
      <c r="D23" s="6"/>
      <c r="E23" s="6"/>
      <c r="F23" s="6"/>
      <c r="G23" s="6"/>
      <c r="H23" s="7"/>
      <c r="J23" s="5" t="s">
        <v>13</v>
      </c>
      <c r="K23" s="94">
        <v>0.87</v>
      </c>
      <c r="L23" s="95"/>
      <c r="N23" s="80"/>
    </row>
    <row r="24" spans="1:14" x14ac:dyDescent="0.25">
      <c r="A24" s="5"/>
      <c r="B24" s="6"/>
      <c r="C24" s="6"/>
      <c r="D24" s="6"/>
      <c r="E24" s="6"/>
      <c r="F24" s="6"/>
      <c r="G24" s="6"/>
      <c r="H24" s="7"/>
      <c r="J24" s="5" t="s">
        <v>14</v>
      </c>
      <c r="K24" s="94">
        <v>0.85699999999999998</v>
      </c>
      <c r="L24" s="95"/>
      <c r="N24" s="80"/>
    </row>
    <row r="25" spans="1:14" x14ac:dyDescent="0.25">
      <c r="A25" s="5"/>
      <c r="B25" s="6"/>
      <c r="C25" s="6"/>
      <c r="D25" s="6"/>
      <c r="E25" s="6"/>
      <c r="F25" s="6"/>
      <c r="G25" s="6"/>
      <c r="H25" s="7"/>
      <c r="J25" s="5" t="s">
        <v>15</v>
      </c>
      <c r="K25" s="94">
        <v>0.71699999999999997</v>
      </c>
      <c r="L25" s="95"/>
      <c r="N25" s="80"/>
    </row>
    <row r="26" spans="1:14" x14ac:dyDescent="0.25">
      <c r="A26" s="5"/>
      <c r="B26" s="6"/>
      <c r="C26" s="6"/>
      <c r="D26" s="6"/>
      <c r="E26" s="6"/>
      <c r="F26" s="6"/>
      <c r="G26" s="6"/>
      <c r="H26" s="7"/>
      <c r="J26" s="5"/>
      <c r="K26" s="8"/>
      <c r="L26" s="9"/>
      <c r="N26" s="80"/>
    </row>
    <row r="27" spans="1:14" x14ac:dyDescent="0.25">
      <c r="A27" s="5"/>
      <c r="B27" s="6"/>
      <c r="C27" s="6"/>
      <c r="D27" s="6"/>
      <c r="E27" s="6"/>
      <c r="F27" s="6"/>
      <c r="G27" s="6"/>
      <c r="H27" s="7"/>
      <c r="J27" s="10"/>
      <c r="K27" s="8"/>
      <c r="L27" s="7"/>
      <c r="N27" s="80"/>
    </row>
    <row r="28" spans="1:14" x14ac:dyDescent="0.25">
      <c r="A28" s="5"/>
      <c r="B28" s="6"/>
      <c r="C28" s="6"/>
      <c r="D28" s="6"/>
      <c r="E28" s="6"/>
      <c r="F28" s="6"/>
      <c r="G28" s="6"/>
      <c r="H28" s="7"/>
      <c r="J28" s="11" t="s">
        <v>20</v>
      </c>
      <c r="K28" s="12" t="s">
        <v>40</v>
      </c>
      <c r="L28" s="13" t="s">
        <v>41</v>
      </c>
      <c r="N28" s="80"/>
    </row>
    <row r="29" spans="1:14" x14ac:dyDescent="0.25">
      <c r="A29" s="5"/>
      <c r="B29" s="6"/>
      <c r="C29" s="6"/>
      <c r="D29" s="6"/>
      <c r="E29" s="6"/>
      <c r="F29" s="6"/>
      <c r="G29" s="6"/>
      <c r="H29" s="7"/>
      <c r="J29" s="108" t="s">
        <v>17</v>
      </c>
      <c r="K29" s="94">
        <v>3.45</v>
      </c>
      <c r="L29" s="95">
        <v>2.76</v>
      </c>
      <c r="N29" s="80"/>
    </row>
    <row r="30" spans="1:14" x14ac:dyDescent="0.25">
      <c r="A30" s="5"/>
      <c r="B30" s="6"/>
      <c r="C30" s="6"/>
      <c r="D30" s="6"/>
      <c r="E30" s="6"/>
      <c r="F30" s="6"/>
      <c r="G30" s="6"/>
      <c r="H30" s="7"/>
      <c r="J30" s="108"/>
      <c r="K30" s="94"/>
      <c r="L30" s="95"/>
      <c r="N30" s="80"/>
    </row>
    <row r="31" spans="1:14" x14ac:dyDescent="0.25">
      <c r="A31" s="5"/>
      <c r="B31" s="6"/>
      <c r="C31" s="6"/>
      <c r="D31" s="6"/>
      <c r="E31" s="6"/>
      <c r="F31" s="6"/>
      <c r="G31" s="6"/>
      <c r="H31" s="7"/>
      <c r="J31" s="5"/>
      <c r="K31" s="6"/>
      <c r="L31" s="7"/>
      <c r="N31" s="80"/>
    </row>
    <row r="32" spans="1:14" x14ac:dyDescent="0.25">
      <c r="A32" s="5"/>
      <c r="B32" s="6"/>
      <c r="C32" s="6"/>
      <c r="D32" s="6"/>
      <c r="E32" s="6"/>
      <c r="F32" s="6"/>
      <c r="G32" s="6"/>
      <c r="H32" s="7"/>
      <c r="J32" s="103" t="s">
        <v>42</v>
      </c>
      <c r="K32" s="104"/>
      <c r="L32" s="105"/>
      <c r="N32" s="80"/>
    </row>
    <row r="33" spans="1:19" ht="14.25" x14ac:dyDescent="0.25">
      <c r="A33" s="5"/>
      <c r="B33" s="6"/>
      <c r="C33" s="6"/>
      <c r="D33" s="6"/>
      <c r="E33" s="6"/>
      <c r="F33" s="6"/>
      <c r="G33" s="6"/>
      <c r="H33" s="7"/>
      <c r="J33" s="14" t="s">
        <v>21</v>
      </c>
      <c r="K33" s="106">
        <v>0.95</v>
      </c>
      <c r="L33" s="107"/>
      <c r="N33" s="80"/>
    </row>
    <row r="34" spans="1:19" x14ac:dyDescent="0.25">
      <c r="A34" s="5"/>
      <c r="B34" s="6"/>
      <c r="C34" s="6"/>
      <c r="D34" s="6"/>
      <c r="E34" s="6"/>
      <c r="F34" s="6"/>
      <c r="G34" s="6"/>
      <c r="H34" s="7"/>
      <c r="N34" s="80"/>
    </row>
    <row r="35" spans="1:19" x14ac:dyDescent="0.25">
      <c r="A35" s="5"/>
      <c r="B35" s="6"/>
      <c r="C35" s="6"/>
      <c r="D35" s="6"/>
      <c r="E35" s="6"/>
      <c r="F35" s="6"/>
      <c r="G35" s="6"/>
      <c r="H35" s="7"/>
      <c r="N35" s="80"/>
    </row>
    <row r="36" spans="1:19" x14ac:dyDescent="0.25">
      <c r="A36" s="5"/>
      <c r="B36" s="6"/>
      <c r="C36" s="6"/>
      <c r="D36" s="6"/>
      <c r="E36" s="6"/>
      <c r="F36" s="6"/>
      <c r="G36" s="6"/>
      <c r="H36" s="7"/>
      <c r="J36" s="101" t="s">
        <v>26</v>
      </c>
      <c r="K36" s="101"/>
      <c r="L36" s="101"/>
      <c r="N36" s="80"/>
    </row>
    <row r="37" spans="1:19" x14ac:dyDescent="0.25">
      <c r="A37" s="5"/>
      <c r="B37" s="6"/>
      <c r="C37" s="6"/>
      <c r="D37" s="6"/>
      <c r="E37" s="6"/>
      <c r="F37" s="6"/>
      <c r="G37" s="6"/>
      <c r="H37" s="7"/>
      <c r="J37" s="101"/>
      <c r="K37" s="101"/>
      <c r="L37" s="101"/>
      <c r="N37" s="80"/>
    </row>
    <row r="38" spans="1:19" x14ac:dyDescent="0.25">
      <c r="A38" s="5"/>
      <c r="B38" s="6"/>
      <c r="C38" s="6"/>
      <c r="D38" s="6"/>
      <c r="E38" s="6"/>
      <c r="F38" s="6"/>
      <c r="G38" s="15"/>
      <c r="H38" s="7"/>
      <c r="J38" s="16" t="s">
        <v>27</v>
      </c>
      <c r="K38" s="17" t="s">
        <v>29</v>
      </c>
      <c r="L38" s="18" t="s">
        <v>31</v>
      </c>
      <c r="N38" s="80"/>
    </row>
    <row r="39" spans="1:19" x14ac:dyDescent="0.25">
      <c r="A39" s="5"/>
      <c r="B39" s="6"/>
      <c r="C39" s="6"/>
      <c r="D39" s="6"/>
      <c r="E39" s="6"/>
      <c r="F39" s="6"/>
      <c r="G39" s="6"/>
      <c r="H39" s="7"/>
      <c r="J39" s="19" t="s">
        <v>28</v>
      </c>
      <c r="K39" s="20" t="s">
        <v>30</v>
      </c>
      <c r="L39" s="21" t="s">
        <v>33</v>
      </c>
      <c r="N39" s="80"/>
    </row>
    <row r="40" spans="1:19" x14ac:dyDescent="0.25">
      <c r="A40" s="5"/>
      <c r="B40" s="6"/>
      <c r="C40" s="6"/>
      <c r="D40" s="6"/>
      <c r="E40" s="6"/>
      <c r="F40" s="6"/>
      <c r="G40" s="6"/>
      <c r="H40" s="7"/>
      <c r="J40" s="22">
        <v>1250</v>
      </c>
      <c r="K40" s="50">
        <v>35</v>
      </c>
      <c r="L40" s="51">
        <v>265</v>
      </c>
      <c r="N40" s="80"/>
    </row>
    <row r="41" spans="1:19" ht="15" x14ac:dyDescent="0.25">
      <c r="A41" s="5"/>
      <c r="B41" s="6"/>
      <c r="C41" s="6"/>
      <c r="D41" s="6"/>
      <c r="E41" s="6"/>
      <c r="F41" s="6"/>
      <c r="G41" s="6"/>
      <c r="H41" s="7"/>
      <c r="J41" s="22">
        <v>1500</v>
      </c>
      <c r="K41" s="50">
        <v>46</v>
      </c>
      <c r="L41" s="51">
        <v>280</v>
      </c>
      <c r="N41" s="80"/>
      <c r="S41"/>
    </row>
    <row r="42" spans="1:19" x14ac:dyDescent="0.25">
      <c r="A42" s="5"/>
      <c r="B42" s="6"/>
      <c r="C42" s="6"/>
      <c r="D42" s="6"/>
      <c r="E42" s="6"/>
      <c r="F42" s="6"/>
      <c r="G42" s="6"/>
      <c r="H42" s="7"/>
      <c r="J42" s="22">
        <v>1750</v>
      </c>
      <c r="K42" s="50">
        <v>58</v>
      </c>
      <c r="L42" s="51">
        <v>315</v>
      </c>
      <c r="N42" s="80"/>
    </row>
    <row r="43" spans="1:19" x14ac:dyDescent="0.25">
      <c r="A43" s="5"/>
      <c r="B43" s="6"/>
      <c r="C43" s="6"/>
      <c r="D43" s="6"/>
      <c r="E43" s="6"/>
      <c r="F43" s="6"/>
      <c r="G43" s="6"/>
      <c r="H43" s="7"/>
      <c r="J43" s="22">
        <v>2000</v>
      </c>
      <c r="K43" s="50">
        <v>69</v>
      </c>
      <c r="L43" s="51">
        <v>320</v>
      </c>
      <c r="N43" s="80"/>
    </row>
    <row r="44" spans="1:19" x14ac:dyDescent="0.25">
      <c r="A44" s="5"/>
      <c r="B44" s="6"/>
      <c r="C44" s="6"/>
      <c r="D44" s="6"/>
      <c r="E44" s="6"/>
      <c r="F44" s="6"/>
      <c r="G44" s="6"/>
      <c r="H44" s="7"/>
      <c r="J44" s="22">
        <v>2250</v>
      </c>
      <c r="K44" s="50">
        <v>77</v>
      </c>
      <c r="L44" s="51">
        <v>320</v>
      </c>
      <c r="N44" s="80"/>
    </row>
    <row r="45" spans="1:19" x14ac:dyDescent="0.25">
      <c r="A45" s="5"/>
      <c r="B45" s="6"/>
      <c r="C45" s="6"/>
      <c r="D45" s="6"/>
      <c r="E45" s="6"/>
      <c r="F45" s="6"/>
      <c r="G45" s="6"/>
      <c r="H45" s="7"/>
      <c r="J45" s="22">
        <v>2500</v>
      </c>
      <c r="K45" s="50">
        <v>84</v>
      </c>
      <c r="L45" s="51">
        <v>320</v>
      </c>
      <c r="N45" s="80"/>
    </row>
    <row r="46" spans="1:19" x14ac:dyDescent="0.25">
      <c r="A46" s="5"/>
      <c r="B46" s="6"/>
      <c r="C46" s="6"/>
      <c r="D46" s="6"/>
      <c r="E46" s="6"/>
      <c r="F46" s="6"/>
      <c r="G46" s="6"/>
      <c r="H46" s="7"/>
      <c r="J46" s="22">
        <v>2750</v>
      </c>
      <c r="K46" s="50">
        <v>89</v>
      </c>
      <c r="L46" s="51">
        <v>309</v>
      </c>
      <c r="N46" s="80"/>
    </row>
    <row r="47" spans="1:19" x14ac:dyDescent="0.25">
      <c r="A47" s="5"/>
      <c r="B47" s="6"/>
      <c r="C47" s="6"/>
      <c r="D47" s="6"/>
      <c r="E47" s="6"/>
      <c r="F47" s="6"/>
      <c r="G47" s="6"/>
      <c r="H47" s="7"/>
      <c r="J47" s="22">
        <v>3000</v>
      </c>
      <c r="K47" s="50">
        <v>93</v>
      </c>
      <c r="L47" s="51">
        <v>298</v>
      </c>
      <c r="N47" s="80"/>
    </row>
    <row r="48" spans="1:19" x14ac:dyDescent="0.25">
      <c r="A48" s="24" t="s">
        <v>0</v>
      </c>
      <c r="B48" s="25" t="s">
        <v>1</v>
      </c>
      <c r="C48" s="25"/>
      <c r="D48" s="25" t="s">
        <v>2</v>
      </c>
      <c r="E48" s="126" t="s">
        <v>7</v>
      </c>
      <c r="F48" s="126"/>
      <c r="G48" s="126" t="s">
        <v>9</v>
      </c>
      <c r="H48" s="105"/>
      <c r="J48" s="22">
        <v>3500</v>
      </c>
      <c r="K48" s="50">
        <v>99</v>
      </c>
      <c r="L48" s="51">
        <v>270</v>
      </c>
      <c r="N48" s="80"/>
    </row>
    <row r="49" spans="1:34" x14ac:dyDescent="0.25">
      <c r="A49" s="22" t="s">
        <v>3</v>
      </c>
      <c r="B49" s="23" t="s">
        <v>4</v>
      </c>
      <c r="C49" s="23"/>
      <c r="D49" s="23" t="s">
        <v>5</v>
      </c>
      <c r="E49" s="104" t="s">
        <v>8</v>
      </c>
      <c r="F49" s="104"/>
      <c r="G49" s="104"/>
      <c r="H49" s="105"/>
      <c r="J49" s="22">
        <v>4000</v>
      </c>
      <c r="K49" s="50">
        <v>103</v>
      </c>
      <c r="L49" s="51">
        <v>245</v>
      </c>
      <c r="N49" s="80"/>
    </row>
    <row r="50" spans="1:34" x14ac:dyDescent="0.25">
      <c r="A50" s="42">
        <f>L5</f>
        <v>205</v>
      </c>
      <c r="B50" s="41">
        <f>L6</f>
        <v>55</v>
      </c>
      <c r="C50" s="23" t="s">
        <v>6</v>
      </c>
      <c r="D50" s="41">
        <f>L7</f>
        <v>16</v>
      </c>
      <c r="E50" s="125">
        <f>SUM(((2*(A50*B50)/100)+(D50*25.4))/1000)*3.14</f>
        <v>1.9841660000000001</v>
      </c>
      <c r="F50" s="125"/>
      <c r="G50" s="96">
        <f>SUM(E50/6.28)</f>
        <v>0.31595000000000001</v>
      </c>
      <c r="H50" s="97"/>
      <c r="J50" s="22">
        <v>4250</v>
      </c>
      <c r="K50" s="50">
        <v>103</v>
      </c>
      <c r="L50" s="51">
        <v>235</v>
      </c>
      <c r="N50" s="80"/>
    </row>
    <row r="51" spans="1:34" x14ac:dyDescent="0.25">
      <c r="A51" s="26"/>
      <c r="B51" s="27"/>
      <c r="C51" s="27"/>
      <c r="D51" s="27"/>
      <c r="E51" s="27"/>
      <c r="F51" s="27"/>
      <c r="G51" s="27"/>
      <c r="H51" s="28"/>
      <c r="J51" s="29">
        <v>4500</v>
      </c>
      <c r="K51" s="52">
        <v>92</v>
      </c>
      <c r="L51" s="53">
        <v>195</v>
      </c>
      <c r="N51" s="80"/>
      <c r="S51" s="140" t="s">
        <v>65</v>
      </c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2"/>
    </row>
    <row r="52" spans="1:34" x14ac:dyDescent="0.25">
      <c r="N52" s="80"/>
      <c r="P52" s="139"/>
      <c r="Q52" s="100"/>
      <c r="R52" s="100"/>
      <c r="S52" s="60">
        <v>14</v>
      </c>
      <c r="T52" s="60">
        <v>20</v>
      </c>
      <c r="U52" s="60">
        <v>40</v>
      </c>
      <c r="V52" s="60">
        <v>50</v>
      </c>
      <c r="W52" s="60">
        <v>70</v>
      </c>
      <c r="X52" s="60">
        <v>80</v>
      </c>
      <c r="Y52" s="60">
        <v>90</v>
      </c>
      <c r="Z52" s="60">
        <v>110</v>
      </c>
      <c r="AA52" s="60">
        <v>120</v>
      </c>
      <c r="AB52" s="60">
        <v>130</v>
      </c>
      <c r="AC52" s="60">
        <v>160</v>
      </c>
      <c r="AD52" s="60">
        <v>180</v>
      </c>
      <c r="AE52" s="60">
        <v>190</v>
      </c>
      <c r="AF52" s="60">
        <v>200</v>
      </c>
      <c r="AG52" s="60">
        <v>210</v>
      </c>
      <c r="AH52" s="61">
        <v>220</v>
      </c>
    </row>
    <row r="53" spans="1:34" ht="15" customHeight="1" x14ac:dyDescent="0.25">
      <c r="N53" s="80"/>
      <c r="O53" s="136" t="s">
        <v>66</v>
      </c>
      <c r="P53" s="98" t="s">
        <v>52</v>
      </c>
      <c r="Q53" s="99"/>
      <c r="R53" s="99"/>
      <c r="S53" s="35">
        <f>SUM(L41*K20*K29*K33)/G50</f>
        <v>10947.337553410349</v>
      </c>
      <c r="T53" s="35">
        <f>SUM(L44*K20*K29*K33)/G50</f>
        <v>12511.242918183256</v>
      </c>
      <c r="U53" s="35">
        <f>SUM(L51*K20*K29*K33)/G50</f>
        <v>7624.0386532679222</v>
      </c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6"/>
      <c r="AG53" s="6"/>
      <c r="AH53" s="7"/>
    </row>
    <row r="54" spans="1:34" ht="15" customHeight="1" x14ac:dyDescent="0.25">
      <c r="A54" s="101" t="s">
        <v>34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N54" s="80"/>
      <c r="O54" s="137"/>
      <c r="P54" s="98" t="s">
        <v>53</v>
      </c>
      <c r="Q54" s="99"/>
      <c r="R54" s="99"/>
      <c r="S54" s="35"/>
      <c r="T54" s="35">
        <f>SUM(L40*K21*K29*K33)/G50</f>
        <v>5382.4859154929582</v>
      </c>
      <c r="U54" s="35">
        <f>SUM(L44*K21*K29*K33)/G50</f>
        <v>6499.6056338028166</v>
      </c>
      <c r="V54" s="35">
        <f>SUM(L46*K21*K29*K33)/G50</f>
        <v>6276.1816901408438</v>
      </c>
      <c r="W54" s="35">
        <f>SUM(L49*K21*K29*K33)/G50</f>
        <v>4976.2605633802814</v>
      </c>
      <c r="X54" s="35"/>
      <c r="Y54" s="35"/>
      <c r="Z54" s="35"/>
      <c r="AA54" s="35"/>
      <c r="AB54" s="35"/>
      <c r="AC54" s="35"/>
      <c r="AD54" s="35"/>
      <c r="AE54" s="35"/>
      <c r="AF54" s="6"/>
      <c r="AG54" s="6"/>
      <c r="AH54" s="7"/>
    </row>
    <row r="55" spans="1:34" ht="15" customHeight="1" x14ac:dyDescent="0.2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N55" s="80"/>
      <c r="O55" s="137"/>
      <c r="P55" s="98" t="s">
        <v>54</v>
      </c>
      <c r="Q55" s="99"/>
      <c r="R55" s="99"/>
      <c r="S55" s="35"/>
      <c r="T55" s="35"/>
      <c r="U55" s="35">
        <f>SUM(L41*K22*K29*K33)/G50</f>
        <v>3651.0489001424276</v>
      </c>
      <c r="V55" s="35">
        <f>SUM(L42*K22*K29*K33)/G50</f>
        <v>4107.4300126602311</v>
      </c>
      <c r="W55" s="35">
        <f>SUM(L45*K22*K29*K33)/G50</f>
        <v>4172.6273144484876</v>
      </c>
      <c r="X55" s="35">
        <f>SUM(L47*K22*K29*K33)/G50</f>
        <v>3885.7591865801546</v>
      </c>
      <c r="Y55" s="35">
        <f>SUM(L48*K22*K29*K33)/G50</f>
        <v>3520.6542965659123</v>
      </c>
      <c r="Z55" s="35">
        <f>SUM(L49*K22*K29*K33)/G50</f>
        <v>3194.6677876246235</v>
      </c>
      <c r="AA55" s="35"/>
      <c r="AB55" s="35"/>
      <c r="AC55" s="35"/>
      <c r="AD55" s="35"/>
      <c r="AE55" s="35"/>
      <c r="AF55" s="6"/>
      <c r="AG55" s="6"/>
      <c r="AH55" s="7"/>
    </row>
    <row r="56" spans="1:34" ht="15" customHeight="1" x14ac:dyDescent="0.25">
      <c r="A56" s="128"/>
      <c r="B56" s="129"/>
      <c r="C56" s="129"/>
      <c r="D56" s="17">
        <v>1500</v>
      </c>
      <c r="E56" s="17">
        <v>1750</v>
      </c>
      <c r="F56" s="17">
        <v>2000</v>
      </c>
      <c r="G56" s="17">
        <v>2500</v>
      </c>
      <c r="H56" s="17">
        <v>2750</v>
      </c>
      <c r="I56" s="17">
        <v>3000</v>
      </c>
      <c r="J56" s="17">
        <v>3500</v>
      </c>
      <c r="K56" s="17">
        <v>4000</v>
      </c>
      <c r="L56" s="18">
        <v>4500</v>
      </c>
      <c r="N56" s="80"/>
      <c r="O56" s="137"/>
      <c r="P56" s="98" t="s">
        <v>55</v>
      </c>
      <c r="Q56" s="99"/>
      <c r="R56" s="99"/>
      <c r="S56" s="55"/>
      <c r="T56" s="55"/>
      <c r="U56" s="55"/>
      <c r="V56" s="55"/>
      <c r="W56" s="35">
        <f>SUM(L42*K23*K29*K33)/G50</f>
        <v>2842.851321411616</v>
      </c>
      <c r="X56" s="35">
        <f>SUM(L43*K23*K29*K33)/G50</f>
        <v>2887.9759455610065</v>
      </c>
      <c r="Y56" s="35">
        <f>SUM(L45*K23*K29*K33)/G50</f>
        <v>2887.9759455610065</v>
      </c>
      <c r="Z56" s="35">
        <f>SUM(L46*K23*K29*K33)/G50</f>
        <v>2788.7017724323464</v>
      </c>
      <c r="AA56" s="35">
        <f>SUM(L47*K23*K29*K33)/G50</f>
        <v>2689.4275993036872</v>
      </c>
      <c r="AB56" s="35">
        <f>SUM(L48*K23*K29*K33)/G50</f>
        <v>2436.7297040670992</v>
      </c>
      <c r="AC56" s="35"/>
      <c r="AD56" s="55"/>
      <c r="AE56" s="35"/>
      <c r="AF56" s="6"/>
      <c r="AG56" s="6"/>
      <c r="AH56" s="7"/>
    </row>
    <row r="57" spans="1:34" ht="15" customHeight="1" x14ac:dyDescent="0.25">
      <c r="A57" s="127" t="s">
        <v>11</v>
      </c>
      <c r="B57" s="126"/>
      <c r="C57" s="126"/>
      <c r="D57" s="30">
        <f>SUM((0.377*G50*D56)/(K20*K29))</f>
        <v>13.740601243554394</v>
      </c>
      <c r="E57" s="31">
        <f>SUM((0.377*G50*E56)/(K20*K29))</f>
        <v>16.03070145081346</v>
      </c>
      <c r="F57" s="31">
        <f>SUM((0.377*G50*F56)/(K20*K29))</f>
        <v>18.320801658072526</v>
      </c>
      <c r="G57" s="31">
        <f>SUM((0.377*G50*G56)/(K20*K29))</f>
        <v>22.901002072590657</v>
      </c>
      <c r="H57" s="31">
        <f>SUM((0.377*G50*H56)/(K20*K29))</f>
        <v>25.191102279849726</v>
      </c>
      <c r="I57" s="31">
        <f>SUM((0.377*G50*I56)/(K20*K29))</f>
        <v>27.481202487108789</v>
      </c>
      <c r="J57" s="31">
        <f>SUM((0.377*G50*J56)/(K20*K29))</f>
        <v>32.06140290162692</v>
      </c>
      <c r="K57" s="31">
        <f>SUM((0.377*G50*K56)/(K20*K29))</f>
        <v>36.641603316145051</v>
      </c>
      <c r="L57" s="32">
        <f>SUM((0.377*G50*L56)/(K20*K29))</f>
        <v>41.22180373066319</v>
      </c>
      <c r="M57" s="33"/>
      <c r="N57" s="81"/>
      <c r="O57" s="137"/>
      <c r="P57" s="98" t="s">
        <v>56</v>
      </c>
      <c r="Q57" s="99"/>
      <c r="R57" s="99"/>
      <c r="S57" s="35"/>
      <c r="T57" s="35"/>
      <c r="U57" s="35"/>
      <c r="V57" s="35"/>
      <c r="W57" s="35"/>
      <c r="X57" s="35">
        <f>SUM(L41*K24*L29*K33)/G50</f>
        <v>1991.3755974046521</v>
      </c>
      <c r="Y57" s="35">
        <f>SUM(L42*K24*L29*K33)/G50</f>
        <v>2240.2975470802339</v>
      </c>
      <c r="Z57" s="35">
        <f>SUM(L44*K24*L29*K33)/G50</f>
        <v>2275.857825605317</v>
      </c>
      <c r="AA57" s="35">
        <f>SUM(L45*K24*L29*K33)/G50</f>
        <v>2275.857825605317</v>
      </c>
      <c r="AB57" s="35">
        <f>SUM(L45*K24*L29*K33)/G50</f>
        <v>2275.857825605317</v>
      </c>
      <c r="AC57" s="35">
        <f>SUM(L47*K24*L29*K33)/G50</f>
        <v>2119.3926000949514</v>
      </c>
      <c r="AD57" s="35"/>
      <c r="AE57" s="35"/>
      <c r="AF57" s="35"/>
      <c r="AG57" s="6"/>
      <c r="AH57" s="7"/>
    </row>
    <row r="58" spans="1:34" ht="15" customHeight="1" x14ac:dyDescent="0.25">
      <c r="A58" s="127" t="s">
        <v>12</v>
      </c>
      <c r="B58" s="126"/>
      <c r="C58" s="126"/>
      <c r="D58" s="34">
        <f>SUM((0.377*G50*D56)/(K21*K29))</f>
        <v>26.449604743083</v>
      </c>
      <c r="E58" s="35">
        <f>SUM((0.377*G50*E56)/(K21*K29))</f>
        <v>30.857872200263504</v>
      </c>
      <c r="F58" s="35">
        <f>SUM((0.377*G50*F56)/(K21*K29))</f>
        <v>35.266139657444</v>
      </c>
      <c r="G58" s="35">
        <f>SUM((0.377*G50*G56)/(K21*K29))</f>
        <v>44.082674571805001</v>
      </c>
      <c r="H58" s="35">
        <f>SUM((0.377*G50*H56)/(K21*K29))</f>
        <v>48.490942028985508</v>
      </c>
      <c r="I58" s="35">
        <f>SUM((0.377*G50*I56)/(K21*K29))</f>
        <v>52.899209486166001</v>
      </c>
      <c r="J58" s="35">
        <f>SUM((0.377*G50*J56)/(K21*K29))</f>
        <v>61.715744400527008</v>
      </c>
      <c r="K58" s="35">
        <f>SUM((0.377*G50*K56)/(K21*K29))</f>
        <v>70.532279314888001</v>
      </c>
      <c r="L58" s="36">
        <f>SUM((0.377*G50*L56)/(K21*K29))</f>
        <v>79.348814229249015</v>
      </c>
      <c r="M58" s="33"/>
      <c r="N58" s="81"/>
      <c r="O58" s="138"/>
      <c r="P58" s="130" t="s">
        <v>57</v>
      </c>
      <c r="Q58" s="131"/>
      <c r="R58" s="131"/>
      <c r="S58" s="38"/>
      <c r="T58" s="38"/>
      <c r="U58" s="38"/>
      <c r="V58" s="38"/>
      <c r="W58" s="38"/>
      <c r="X58" s="38"/>
      <c r="Y58" s="38"/>
      <c r="Z58" s="38">
        <f>SUM(L42*K25*L29*K33)/G50</f>
        <v>1874.3212850134512</v>
      </c>
      <c r="AA58" s="38">
        <f>SUM(L43*K25*L29*K33)/G50</f>
        <v>1904.0724165216011</v>
      </c>
      <c r="AB58" s="38">
        <f>SUM(L44*K25*L29*K33)/G50</f>
        <v>1904.0724165216011</v>
      </c>
      <c r="AC58" s="38">
        <f>SUM(L46*K25*L29*K33)/G50</f>
        <v>1838.6199272036711</v>
      </c>
      <c r="AD58" s="38">
        <f>SUM(L47*K25*L29*K33)/G50</f>
        <v>1773.167437885741</v>
      </c>
      <c r="AE58" s="38">
        <f>SUM(L47*K25*L29*K33)/G50</f>
        <v>1773.167437885741</v>
      </c>
      <c r="AF58" s="38">
        <f>SUM(L47*K25*L29*K33)/G50</f>
        <v>1773.167437885741</v>
      </c>
      <c r="AG58" s="38">
        <f>SUM(L48*K25*L29*K33)/G50</f>
        <v>1606.5611014401011</v>
      </c>
      <c r="AH58" s="39">
        <f>SUM(260*K25*L29*K33)/G50</f>
        <v>1547.0588384238008</v>
      </c>
    </row>
    <row r="59" spans="1:34" ht="15" customHeight="1" x14ac:dyDescent="0.25">
      <c r="A59" s="127" t="s">
        <v>16</v>
      </c>
      <c r="B59" s="126"/>
      <c r="C59" s="126"/>
      <c r="D59" s="34">
        <f>SUM((0.377*G50*D56)/(K22*K29))</f>
        <v>41.199941198851654</v>
      </c>
      <c r="E59" s="35">
        <f>SUM((0.377*G50*E56)/(K22*K29))</f>
        <v>48.066598065326929</v>
      </c>
      <c r="F59" s="35">
        <f>SUM((0.377*G50*F56)/(K22*K29))</f>
        <v>54.933254931802203</v>
      </c>
      <c r="G59" s="35">
        <f>SUM((0.377*G50*G56)/(K22*K29))</f>
        <v>68.666568664752745</v>
      </c>
      <c r="H59" s="35">
        <f>SUM((0.377*G50*H56)/(K22*K29))</f>
        <v>75.533225531228027</v>
      </c>
      <c r="I59" s="35">
        <f>SUM((0.377*G50*I56)/(K22*K29))</f>
        <v>82.399882397703308</v>
      </c>
      <c r="J59" s="35">
        <f>SUM((0.377*G50*J56)/(K22*K29))</f>
        <v>96.133196130653857</v>
      </c>
      <c r="K59" s="35">
        <f>SUM((0.377*G50*K56)/(K22*K29))</f>
        <v>109.86650986360441</v>
      </c>
      <c r="L59" s="36">
        <f>SUM((0.377*G50*L56)/(K22*K29))</f>
        <v>123.59982359655496</v>
      </c>
      <c r="M59" s="33"/>
      <c r="N59" s="81"/>
      <c r="O59" s="6"/>
      <c r="P59" s="98" t="s">
        <v>58</v>
      </c>
      <c r="Q59" s="99"/>
      <c r="R59" s="99"/>
      <c r="S59" s="35"/>
      <c r="T59" s="33">
        <f>SUM((MAX(K40:K51))*3600*K33)/T52</f>
        <v>17613</v>
      </c>
      <c r="U59" s="33">
        <f>SUM((MAX(K40:K51))*3600*K33)/U52</f>
        <v>8806.5</v>
      </c>
      <c r="V59" s="33">
        <f>SUM((MAX(K40:K51))*3600*K33)/V52</f>
        <v>7045.2</v>
      </c>
      <c r="W59" s="33">
        <f>SUM((MAX(K40:K51))*3600*K33)/W52</f>
        <v>5032.2857142857147</v>
      </c>
      <c r="X59" s="33">
        <f>SUM((MAX(K40:K51))*3600*K33)/X52</f>
        <v>4403.25</v>
      </c>
      <c r="Y59" s="33">
        <f>SUM((MAX(K40:K51))*3600*K33)/Y52</f>
        <v>3914</v>
      </c>
      <c r="Z59" s="33">
        <f>SUM((MAX(K40:K51))*3600*K33)/Z52</f>
        <v>3202.3636363636365</v>
      </c>
      <c r="AA59" s="33">
        <f>SUM((MAX(K40:K51))*3600*K33)/AA52</f>
        <v>2935.5</v>
      </c>
      <c r="AB59" s="33">
        <f>SUM((MAX(K40:K51))*3600*K33)/AB52</f>
        <v>2709.6923076923076</v>
      </c>
      <c r="AC59" s="33">
        <f>SUM((MAX(K40:K51))*3600*K33)/AC52</f>
        <v>2201.625</v>
      </c>
      <c r="AD59" s="33">
        <f>SUM((MAX(K40:K51))*3600*K33)/AD52</f>
        <v>1957</v>
      </c>
      <c r="AE59" s="33">
        <f>SUM((MAX(K40:K51))*3600*K33)/AE52</f>
        <v>1854</v>
      </c>
      <c r="AF59" s="33">
        <f>SUM((MAX(K40:K51))*3600*K33)/AF52</f>
        <v>1761.3</v>
      </c>
      <c r="AG59" s="33">
        <f>SUM((MAX(K40:K51))*3600*K33)/AG52</f>
        <v>1677.4285714285713</v>
      </c>
      <c r="AH59" s="36">
        <f>SUM((MAX(K40:K51))*3600*K33)/AH52</f>
        <v>1601.1818181818182</v>
      </c>
    </row>
    <row r="60" spans="1:34" ht="15" customHeight="1" x14ac:dyDescent="0.25">
      <c r="A60" s="127" t="s">
        <v>13</v>
      </c>
      <c r="B60" s="126"/>
      <c r="C60" s="126"/>
      <c r="D60" s="34">
        <f>SUM((0.377*G50*D56)/(K23*K29))</f>
        <v>59.526811594202897</v>
      </c>
      <c r="E60" s="35">
        <f>SUM((0.377*G50*E56)/(K23*K29))</f>
        <v>69.447946859903382</v>
      </c>
      <c r="F60" s="35">
        <f>SUM((0.377*G50*F56)/(K23*K29))</f>
        <v>79.369082125603867</v>
      </c>
      <c r="G60" s="35">
        <f>SUM((0.377*G50*G56)/(K23*K29))</f>
        <v>99.211352657004824</v>
      </c>
      <c r="H60" s="35">
        <f>SUM((0.377*G50*H56)/(K23*K29))</f>
        <v>109.13248792270532</v>
      </c>
      <c r="I60" s="35">
        <f>SUM((0.377*G50*I56)/(K23*K29))</f>
        <v>119.05362318840579</v>
      </c>
      <c r="J60" s="35">
        <f>SUM((0.377*G50*J56)/(K23*K29))</f>
        <v>138.89589371980676</v>
      </c>
      <c r="K60" s="35">
        <f>SUM((0.377*G50*K56)/(K23*K29))</f>
        <v>158.73816425120773</v>
      </c>
      <c r="L60" s="36">
        <f>SUM((0.377*G50*L56)/(K23*K29))</f>
        <v>178.58043478260871</v>
      </c>
      <c r="M60" s="33"/>
      <c r="N60" s="81"/>
      <c r="O60" s="136" t="s">
        <v>67</v>
      </c>
      <c r="P60" s="132" t="s">
        <v>59</v>
      </c>
      <c r="Q60" s="133"/>
      <c r="R60" s="133"/>
      <c r="S60" s="31"/>
      <c r="T60" s="31">
        <f t="shared" ref="T60:AH60" si="0">SUM(T61+T62)</f>
        <v>11.854066950016001</v>
      </c>
      <c r="U60" s="31">
        <f t="shared" si="0"/>
        <v>47.648803800064002</v>
      </c>
      <c r="V60" s="31">
        <f t="shared" si="0"/>
        <v>74.753475937600001</v>
      </c>
      <c r="W60" s="31">
        <f t="shared" si="0"/>
        <v>148.116417637696</v>
      </c>
      <c r="X60" s="31">
        <f t="shared" si="0"/>
        <v>194.768815200256</v>
      </c>
      <c r="Y60" s="31">
        <f t="shared" si="0"/>
        <v>248.38598923782402</v>
      </c>
      <c r="Z60" s="31">
        <f t="shared" si="0"/>
        <v>377.66420673798405</v>
      </c>
      <c r="AA60" s="31">
        <f t="shared" si="0"/>
        <v>453.98213020057602</v>
      </c>
      <c r="AB60" s="31">
        <f t="shared" si="0"/>
        <v>538.57859013817597</v>
      </c>
      <c r="AC60" s="31">
        <f t="shared" si="0"/>
        <v>846.30890880102402</v>
      </c>
      <c r="AD60" s="31">
        <f t="shared" si="0"/>
        <v>1101.257726951296</v>
      </c>
      <c r="AE60" s="31">
        <f t="shared" si="0"/>
        <v>1245.296495738944</v>
      </c>
      <c r="AF60" s="31">
        <f t="shared" si="0"/>
        <v>1401.1773750016</v>
      </c>
      <c r="AG60" s="31">
        <f t="shared" si="0"/>
        <v>1569.5408227392641</v>
      </c>
      <c r="AH60" s="32">
        <f t="shared" si="0"/>
        <v>1751.0601409519361</v>
      </c>
    </row>
    <row r="61" spans="1:34" ht="15" customHeight="1" x14ac:dyDescent="0.25">
      <c r="A61" s="127" t="s">
        <v>14</v>
      </c>
      <c r="B61" s="126"/>
      <c r="C61" s="126"/>
      <c r="D61" s="34">
        <f>SUM((0.377*G50*D56)/(K24*L29))</f>
        <v>75.537231748769727</v>
      </c>
      <c r="E61" s="35">
        <f>SUM((0.377*G50*E56)/(K24*L29))</f>
        <v>88.126770373564696</v>
      </c>
      <c r="F61" s="35">
        <f>SUM((0.377*G50*F56)/(K24*L29))</f>
        <v>100.71630899835965</v>
      </c>
      <c r="G61" s="35">
        <f>SUM((0.377*G50*G56)/(K24*L29))</f>
        <v>125.89538624794955</v>
      </c>
      <c r="H61" s="35">
        <f>SUM((0.377*G50*H56)/(K24*L29))</f>
        <v>138.48492487274453</v>
      </c>
      <c r="I61" s="35">
        <f>SUM((0.377*G50*I56)/(K24*L29))</f>
        <v>151.07446349753945</v>
      </c>
      <c r="J61" s="35">
        <f>SUM((0.377*G50*J56)/(K24*L29))</f>
        <v>176.25354074712939</v>
      </c>
      <c r="K61" s="35">
        <f>SUM((0.377*G50*K56)/(K24*L29))</f>
        <v>201.4326179967193</v>
      </c>
      <c r="L61" s="36">
        <f>SUM((0.377*G50*L56)/(K24*L29))</f>
        <v>226.61169524630921</v>
      </c>
      <c r="M61" s="33"/>
      <c r="N61" s="81"/>
      <c r="O61" s="137"/>
      <c r="P61" s="98" t="s">
        <v>60</v>
      </c>
      <c r="Q61" s="99"/>
      <c r="R61" s="99"/>
      <c r="S61" s="35"/>
      <c r="T61" s="35">
        <f>SUM(0.0473*K14*K12*(T52*T52))</f>
        <v>11.822062950016001</v>
      </c>
      <c r="U61" s="35">
        <f>SUM(0.0473*K14*K12*(U52*U52))</f>
        <v>47.288251800064003</v>
      </c>
      <c r="V61" s="35">
        <f>SUM(0.0473*K14*K12*(V52*V52))</f>
        <v>73.887893437599999</v>
      </c>
      <c r="W61" s="35">
        <f>SUM(0.0473*K14*K12*(W52*W52))</f>
        <v>144.82027113769601</v>
      </c>
      <c r="X61" s="35">
        <f>SUM(0.0473*K14*K12*(X52*X52))</f>
        <v>189.15300720025601</v>
      </c>
      <c r="Y61" s="35">
        <f>SUM(0.0473*K14*K12*(Y52*Y52))</f>
        <v>239.39677473782402</v>
      </c>
      <c r="Z61" s="35">
        <f>SUM(0.0473*K14*K12*(Z52*Z52))</f>
        <v>357.61740423798403</v>
      </c>
      <c r="AA61" s="35">
        <f>SUM(0.0473*K14*K12*(AA52*AA52))</f>
        <v>425.59426620057604</v>
      </c>
      <c r="AB61" s="35">
        <f>SUM(0.0473*K14*K12*(AB52*AB52))</f>
        <v>499.48215963817603</v>
      </c>
      <c r="AC61" s="35">
        <f>SUM(0.0473*K14*K12*(AC52*AC52))</f>
        <v>756.61202880102405</v>
      </c>
      <c r="AD61" s="35">
        <f>SUM(0.0473*K14*K12*(AD52*AD52))</f>
        <v>957.58709895129607</v>
      </c>
      <c r="AE61" s="35">
        <f>SUM(0.0473*K14*K12*(AE52*AE52))</f>
        <v>1066.941181238944</v>
      </c>
      <c r="AF61" s="35">
        <f>SUM(0.0473*K14*K12*(AF52*AF52))</f>
        <v>1182.2062950016</v>
      </c>
      <c r="AG61" s="35">
        <f>SUM(0.0473*K14*K12*(AG52*AG52))</f>
        <v>1303.382440239264</v>
      </c>
      <c r="AH61" s="36">
        <f>SUM(0.0473*K14*K12*(AH52*AH52))</f>
        <v>1430.4696169519361</v>
      </c>
    </row>
    <row r="62" spans="1:34" ht="15" customHeight="1" x14ac:dyDescent="0.25">
      <c r="A62" s="144" t="s">
        <v>15</v>
      </c>
      <c r="B62" s="145"/>
      <c r="C62" s="145"/>
      <c r="D62" s="37">
        <f>SUM((0.377*G50*D56)/(K25*L29))</f>
        <v>90.286482020496038</v>
      </c>
      <c r="E62" s="38">
        <f>SUM((0.377*G50*E56)/(K25*L29))</f>
        <v>105.33422902391204</v>
      </c>
      <c r="F62" s="38">
        <f>SUM((0.377*G50*F56)/(K25*L29))</f>
        <v>120.38197602732805</v>
      </c>
      <c r="G62" s="38">
        <f>SUM((0.377*G50*G56)/(K25*L29))</f>
        <v>150.47747003416006</v>
      </c>
      <c r="H62" s="38">
        <f>SUM((0.377*G50*H56)/(K25*L29))</f>
        <v>165.52521703757608</v>
      </c>
      <c r="I62" s="38">
        <f>SUM((0.377*G50*I56)/(K25*L29))</f>
        <v>180.57296404099208</v>
      </c>
      <c r="J62" s="38">
        <f>SUM((0.377*G50*J56)/(K25*L29))</f>
        <v>210.66845804782409</v>
      </c>
      <c r="K62" s="38">
        <f>SUM((0.377*G50*K56)/(K25*L29))</f>
        <v>240.7639520546561</v>
      </c>
      <c r="L62" s="39">
        <f>SUM((0.377*G50*L56)/(K25*L29))</f>
        <v>270.85944606148814</v>
      </c>
      <c r="M62" s="33"/>
      <c r="N62" s="81"/>
      <c r="O62" s="137"/>
      <c r="P62" s="98" t="s">
        <v>61</v>
      </c>
      <c r="Q62" s="99"/>
      <c r="R62" s="99"/>
      <c r="S62" s="35"/>
      <c r="T62" s="56">
        <f t="shared" ref="T62:AH62" si="1">SUM((0.01+(0.0000054*T52)+(0.00000000001*(T52*T52*T52*T52))*13685))</f>
        <v>3.2003999999999998E-2</v>
      </c>
      <c r="U62" s="56">
        <f t="shared" si="1"/>
        <v>0.36055199999999998</v>
      </c>
      <c r="V62" s="56">
        <f t="shared" si="1"/>
        <v>0.86558250000000003</v>
      </c>
      <c r="W62" s="56">
        <f t="shared" si="1"/>
        <v>3.2961464999999999</v>
      </c>
      <c r="X62" s="56">
        <f t="shared" si="1"/>
        <v>5.6158079999999995</v>
      </c>
      <c r="Y62" s="56">
        <f t="shared" si="1"/>
        <v>8.9892144999999992</v>
      </c>
      <c r="Z62" s="56">
        <f t="shared" si="1"/>
        <v>20.046802499999998</v>
      </c>
      <c r="AA62" s="56">
        <f t="shared" si="1"/>
        <v>28.387863999999997</v>
      </c>
      <c r="AB62" s="56">
        <f t="shared" si="1"/>
        <v>39.096430499999997</v>
      </c>
      <c r="AC62" s="56">
        <f t="shared" si="1"/>
        <v>89.696879999999993</v>
      </c>
      <c r="AD62" s="56">
        <f t="shared" si="1"/>
        <v>143.67062799999999</v>
      </c>
      <c r="AE62" s="56">
        <f t="shared" si="1"/>
        <v>178.35531449999999</v>
      </c>
      <c r="AF62" s="56">
        <f t="shared" si="1"/>
        <v>218.97108</v>
      </c>
      <c r="AG62" s="56">
        <f t="shared" si="1"/>
        <v>266.15838250000002</v>
      </c>
      <c r="AH62" s="62">
        <f t="shared" si="1"/>
        <v>320.59052399999996</v>
      </c>
    </row>
    <row r="63" spans="1:34" ht="15" customHeight="1" x14ac:dyDescent="0.25">
      <c r="B63" s="143"/>
      <c r="C63" s="143"/>
      <c r="N63" s="80"/>
      <c r="O63" s="137"/>
      <c r="P63" s="98" t="s">
        <v>68</v>
      </c>
      <c r="Q63" s="99"/>
      <c r="R63" s="99"/>
      <c r="S63" s="6"/>
      <c r="T63" s="35">
        <f t="shared" ref="T63:AH63" si="2">SUM(T61+T62+T66)</f>
        <v>735.27289695001593</v>
      </c>
      <c r="U63" s="35">
        <f t="shared" si="2"/>
        <v>771.06763380006396</v>
      </c>
      <c r="V63" s="35">
        <f t="shared" si="2"/>
        <v>798.17230593759996</v>
      </c>
      <c r="W63" s="35">
        <f t="shared" si="2"/>
        <v>871.53524763769599</v>
      </c>
      <c r="X63" s="35">
        <f t="shared" si="2"/>
        <v>918.18764520025593</v>
      </c>
      <c r="Y63" s="35">
        <f t="shared" si="2"/>
        <v>971.80481923782395</v>
      </c>
      <c r="Z63" s="35">
        <f t="shared" si="2"/>
        <v>1101.083036737984</v>
      </c>
      <c r="AA63" s="35">
        <f t="shared" si="2"/>
        <v>1177.400960200576</v>
      </c>
      <c r="AB63" s="35">
        <f t="shared" si="2"/>
        <v>1261.997420138176</v>
      </c>
      <c r="AC63" s="35">
        <f t="shared" si="2"/>
        <v>1569.7277388010239</v>
      </c>
      <c r="AD63" s="35">
        <f t="shared" si="2"/>
        <v>1824.6765569512959</v>
      </c>
      <c r="AE63" s="35">
        <f t="shared" si="2"/>
        <v>1968.7153257389441</v>
      </c>
      <c r="AF63" s="35">
        <f t="shared" si="2"/>
        <v>2124.5962050016001</v>
      </c>
      <c r="AG63" s="35">
        <f t="shared" si="2"/>
        <v>2292.9596527392641</v>
      </c>
      <c r="AH63" s="36">
        <f t="shared" si="2"/>
        <v>2474.4789709519359</v>
      </c>
    </row>
    <row r="64" spans="1:34" ht="15" customHeight="1" x14ac:dyDescent="0.25">
      <c r="N64" s="80"/>
      <c r="O64" s="137"/>
      <c r="P64" s="98" t="s">
        <v>69</v>
      </c>
      <c r="Q64" s="99"/>
      <c r="R64" s="99"/>
      <c r="S64" s="6"/>
      <c r="T64" s="35">
        <f t="shared" ref="T64:AH64" si="3">SUM(T62+T61+T67)</f>
        <v>1457.3085169500159</v>
      </c>
      <c r="U64" s="35">
        <f t="shared" si="3"/>
        <v>1493.1032538000641</v>
      </c>
      <c r="V64" s="35">
        <f t="shared" si="3"/>
        <v>1520.2079259376001</v>
      </c>
      <c r="W64" s="35">
        <f t="shared" si="3"/>
        <v>1593.570867637696</v>
      </c>
      <c r="X64" s="35">
        <f t="shared" si="3"/>
        <v>1640.223265200256</v>
      </c>
      <c r="Y64" s="35">
        <f t="shared" si="3"/>
        <v>1693.8404392378241</v>
      </c>
      <c r="Z64" s="35">
        <f t="shared" si="3"/>
        <v>1823.1186567379841</v>
      </c>
      <c r="AA64" s="35">
        <f t="shared" si="3"/>
        <v>1899.4365802005759</v>
      </c>
      <c r="AB64" s="35">
        <f t="shared" si="3"/>
        <v>1984.0330401381759</v>
      </c>
      <c r="AC64" s="35">
        <f t="shared" si="3"/>
        <v>2291.763358801024</v>
      </c>
      <c r="AD64" s="35">
        <f t="shared" si="3"/>
        <v>2546.712176951296</v>
      </c>
      <c r="AE64" s="35">
        <f t="shared" si="3"/>
        <v>2690.7509457389442</v>
      </c>
      <c r="AF64" s="35">
        <f t="shared" si="3"/>
        <v>2846.6318250016002</v>
      </c>
      <c r="AG64" s="35">
        <f t="shared" si="3"/>
        <v>3014.9952727392638</v>
      </c>
      <c r="AH64" s="36">
        <f t="shared" si="3"/>
        <v>3196.514590951936</v>
      </c>
    </row>
    <row r="65" spans="13:34" ht="15" customHeight="1" x14ac:dyDescent="0.25">
      <c r="N65" s="80"/>
      <c r="O65" s="137"/>
      <c r="P65" s="98" t="s">
        <v>70</v>
      </c>
      <c r="Q65" s="99"/>
      <c r="R65" s="99"/>
      <c r="S65" s="6"/>
      <c r="T65" s="35">
        <f t="shared" ref="T65:AH65" si="4">SUM(T62+T61+T68)</f>
        <v>2413.1066269500161</v>
      </c>
      <c r="U65" s="35">
        <f t="shared" si="4"/>
        <v>2448.9013638000638</v>
      </c>
      <c r="V65" s="35">
        <f t="shared" si="4"/>
        <v>2476.0060359375998</v>
      </c>
      <c r="W65" s="35">
        <f t="shared" si="4"/>
        <v>2549.3689776376959</v>
      </c>
      <c r="X65" s="35">
        <f t="shared" si="4"/>
        <v>2596.021375200256</v>
      </c>
      <c r="Y65" s="35">
        <f t="shared" si="4"/>
        <v>2649.638549237824</v>
      </c>
      <c r="Z65" s="35">
        <f t="shared" si="4"/>
        <v>2778.9167667379838</v>
      </c>
      <c r="AA65" s="35">
        <f t="shared" si="4"/>
        <v>2855.2346902005761</v>
      </c>
      <c r="AB65" s="35">
        <f t="shared" si="4"/>
        <v>2939.8311501381759</v>
      </c>
      <c r="AC65" s="35">
        <f t="shared" si="4"/>
        <v>3247.5614688010237</v>
      </c>
      <c r="AD65" s="35">
        <f t="shared" si="4"/>
        <v>3502.5102869512957</v>
      </c>
      <c r="AE65" s="35">
        <f t="shared" si="4"/>
        <v>3646.5490557389439</v>
      </c>
      <c r="AF65" s="35">
        <f t="shared" si="4"/>
        <v>3802.4299350015999</v>
      </c>
      <c r="AG65" s="35">
        <f t="shared" si="4"/>
        <v>3970.793382739264</v>
      </c>
      <c r="AH65" s="36">
        <f t="shared" si="4"/>
        <v>4152.3127009519358</v>
      </c>
    </row>
    <row r="66" spans="13:34" x14ac:dyDescent="0.25">
      <c r="N66" s="80"/>
      <c r="O66" s="137"/>
      <c r="P66" s="98" t="s">
        <v>62</v>
      </c>
      <c r="Q66" s="99"/>
      <c r="R66" s="59">
        <v>3</v>
      </c>
      <c r="S66" s="35">
        <f>SUM(0.0523*K10)</f>
        <v>723.41882999999996</v>
      </c>
      <c r="T66" s="35">
        <f>SUM(0.0523*K10)</f>
        <v>723.41882999999996</v>
      </c>
      <c r="U66" s="35">
        <f>SUM(0.0523*K10)</f>
        <v>723.41882999999996</v>
      </c>
      <c r="V66" s="35">
        <f>SUM(0.0523*K10)</f>
        <v>723.41882999999996</v>
      </c>
      <c r="W66" s="35">
        <f>SUM(0.0523*K10)</f>
        <v>723.41882999999996</v>
      </c>
      <c r="X66" s="35">
        <f>SUM(0.0523*K10)</f>
        <v>723.41882999999996</v>
      </c>
      <c r="Y66" s="35">
        <f>SUM(0.0523*K10)</f>
        <v>723.41882999999996</v>
      </c>
      <c r="Z66" s="35">
        <f>SUM(0.0523*K10)</f>
        <v>723.41882999999996</v>
      </c>
      <c r="AA66" s="35">
        <f>SUM(0.0523*K10)</f>
        <v>723.41882999999996</v>
      </c>
      <c r="AB66" s="35">
        <f>SUM(0.0523*K10)</f>
        <v>723.41882999999996</v>
      </c>
      <c r="AC66" s="35">
        <f>SUM(0.0523*K10)</f>
        <v>723.41882999999996</v>
      </c>
      <c r="AD66" s="35">
        <f>SUM(0.0523*K10)</f>
        <v>723.41882999999996</v>
      </c>
      <c r="AE66" s="35">
        <f>SUM(0.0523*K10)</f>
        <v>723.41882999999996</v>
      </c>
      <c r="AF66" s="35">
        <f>SUM(0.0523*K10)</f>
        <v>723.41882999999996</v>
      </c>
      <c r="AG66" s="35">
        <f>SUM(0.0523*K10)</f>
        <v>723.41882999999996</v>
      </c>
      <c r="AH66" s="36">
        <f>SUM(0.0523*K10)</f>
        <v>723.41882999999996</v>
      </c>
    </row>
    <row r="67" spans="13:34" x14ac:dyDescent="0.25">
      <c r="N67" s="80"/>
      <c r="O67" s="137"/>
      <c r="P67" s="98" t="s">
        <v>63</v>
      </c>
      <c r="Q67" s="99"/>
      <c r="R67" s="59">
        <v>6</v>
      </c>
      <c r="S67" s="35">
        <f>SUM(0.1045*K10)</f>
        <v>1445.45445</v>
      </c>
      <c r="T67" s="35">
        <f>SUM(0.1045*K10)</f>
        <v>1445.45445</v>
      </c>
      <c r="U67" s="35">
        <f>SUM(0.1045*K10)</f>
        <v>1445.45445</v>
      </c>
      <c r="V67" s="35">
        <f>SUM(0.1045*K10)</f>
        <v>1445.45445</v>
      </c>
      <c r="W67" s="35">
        <f>SUM(0.1045*K10)</f>
        <v>1445.45445</v>
      </c>
      <c r="X67" s="35">
        <f>SUM(0.1045*K10)</f>
        <v>1445.45445</v>
      </c>
      <c r="Y67" s="35">
        <f>SUM(0.1045*K10)</f>
        <v>1445.45445</v>
      </c>
      <c r="Z67" s="35">
        <f>SUM(0.1045*K10)</f>
        <v>1445.45445</v>
      </c>
      <c r="AA67" s="35">
        <f>SUM(0.1045*K10)</f>
        <v>1445.45445</v>
      </c>
      <c r="AB67" s="35">
        <f>SUM(0.1045*K10)</f>
        <v>1445.45445</v>
      </c>
      <c r="AC67" s="35">
        <f>SUM(0.1045*K10)</f>
        <v>1445.45445</v>
      </c>
      <c r="AD67" s="35">
        <f>SUM(0.1045*K10)</f>
        <v>1445.45445</v>
      </c>
      <c r="AE67" s="35">
        <f>SUM(0.1045*K10)</f>
        <v>1445.45445</v>
      </c>
      <c r="AF67" s="35">
        <f>SUM(0.1045*K10)</f>
        <v>1445.45445</v>
      </c>
      <c r="AG67" s="35">
        <f>SUM(0.1045*K10)</f>
        <v>1445.45445</v>
      </c>
      <c r="AH67" s="36">
        <f>SUM(0.1045*K10)</f>
        <v>1445.45445</v>
      </c>
    </row>
    <row r="68" spans="13:34" x14ac:dyDescent="0.25">
      <c r="N68" s="80"/>
      <c r="O68" s="138"/>
      <c r="P68" s="130" t="s">
        <v>64</v>
      </c>
      <c r="Q68" s="131"/>
      <c r="R68" s="66">
        <v>10</v>
      </c>
      <c r="S68" s="38">
        <f>SUM(0.1736*K10)</f>
        <v>2401.2525599999999</v>
      </c>
      <c r="T68" s="38">
        <f>SUM(0.1736*K10)</f>
        <v>2401.2525599999999</v>
      </c>
      <c r="U68" s="38">
        <f>SUM(0.1736*K10)</f>
        <v>2401.2525599999999</v>
      </c>
      <c r="V68" s="38">
        <f>SUM(0.1736*K10)</f>
        <v>2401.2525599999999</v>
      </c>
      <c r="W68" s="38">
        <f>SUM(0.1736*K10)</f>
        <v>2401.2525599999999</v>
      </c>
      <c r="X68" s="38">
        <f>SUM(0.1736*K10)</f>
        <v>2401.2525599999999</v>
      </c>
      <c r="Y68" s="38">
        <f>SUM(0.1736*K10)</f>
        <v>2401.2525599999999</v>
      </c>
      <c r="Z68" s="38">
        <f>SUM(0.1736*K10)</f>
        <v>2401.2525599999999</v>
      </c>
      <c r="AA68" s="38">
        <f>SUM(0.1736*K10)</f>
        <v>2401.2525599999999</v>
      </c>
      <c r="AB68" s="38">
        <f>SUM(0.1736*K10)</f>
        <v>2401.2525599999999</v>
      </c>
      <c r="AC68" s="38">
        <f>SUM(0.1736*K10)</f>
        <v>2401.2525599999999</v>
      </c>
      <c r="AD68" s="38">
        <f>SUM(0.1736*K10)</f>
        <v>2401.2525599999999</v>
      </c>
      <c r="AE68" s="38">
        <f>SUM(0.1736*K10)</f>
        <v>2401.2525599999999</v>
      </c>
      <c r="AF68" s="38">
        <f>SUM(0.1736*K10)</f>
        <v>2401.2525599999999</v>
      </c>
      <c r="AG68" s="38">
        <f>SUM(0.1736*K10)</f>
        <v>2401.2525599999999</v>
      </c>
      <c r="AH68" s="39">
        <f>SUM(0.1736*K10)</f>
        <v>2401.2525599999999</v>
      </c>
    </row>
    <row r="69" spans="13:34" x14ac:dyDescent="0.25">
      <c r="N69" s="80"/>
      <c r="O69" s="100" t="s">
        <v>74</v>
      </c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</row>
    <row r="70" spans="13:34" x14ac:dyDescent="0.25">
      <c r="N70" s="80"/>
    </row>
    <row r="71" spans="13:34" ht="13.5" thickBot="1" x14ac:dyDescent="0.3">
      <c r="N71" s="82"/>
      <c r="O71" s="83"/>
      <c r="P71" s="8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3" spans="13:34" ht="12.75" customHeight="1" x14ac:dyDescent="0.25">
      <c r="N73" s="86" t="s">
        <v>81</v>
      </c>
      <c r="O73" s="86"/>
      <c r="P73" s="86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</row>
    <row r="74" spans="13:34" ht="12.75" customHeight="1" x14ac:dyDescent="0.25">
      <c r="N74" s="86"/>
      <c r="O74" s="86"/>
      <c r="P74" s="86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</row>
    <row r="75" spans="13:34" ht="12.75" customHeight="1" x14ac:dyDescent="0.25">
      <c r="N75" s="86"/>
      <c r="O75" s="86"/>
      <c r="P75" s="86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</row>
    <row r="76" spans="13:34" ht="12.75" customHeight="1" x14ac:dyDescent="0.25">
      <c r="N76" s="86"/>
      <c r="O76" s="86"/>
      <c r="P76" s="86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</row>
    <row r="77" spans="13:34" ht="12.75" customHeight="1" x14ac:dyDescent="0.25">
      <c r="M77" s="40"/>
      <c r="N77" s="86"/>
      <c r="O77" s="86"/>
      <c r="P77" s="86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</row>
    <row r="78" spans="13:34" ht="12.75" customHeight="1" x14ac:dyDescent="0.25">
      <c r="N78" s="86"/>
      <c r="O78" s="86"/>
      <c r="P78" s="86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</row>
    <row r="79" spans="13:34" ht="12.75" customHeight="1" x14ac:dyDescent="0.25">
      <c r="N79" s="86"/>
      <c r="O79" s="86"/>
      <c r="P79" s="86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</row>
    <row r="80" spans="13:34" ht="12.75" customHeight="1" x14ac:dyDescent="0.25">
      <c r="N80" s="86"/>
      <c r="O80" s="86"/>
      <c r="P80" s="86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</row>
    <row r="81" spans="1:34" ht="12.75" customHeight="1" x14ac:dyDescent="0.25">
      <c r="N81" s="86"/>
      <c r="O81" s="86"/>
      <c r="P81" s="86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</row>
    <row r="82" spans="1:34" ht="12.75" customHeight="1" x14ac:dyDescent="0.25">
      <c r="N82" s="86"/>
      <c r="O82" s="86"/>
      <c r="P82" s="86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</row>
    <row r="83" spans="1:34" ht="12.75" customHeight="1" x14ac:dyDescent="0.25">
      <c r="N83" s="86"/>
      <c r="O83" s="86"/>
      <c r="P83" s="86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</row>
    <row r="84" spans="1:34" ht="12.75" customHeight="1" x14ac:dyDescent="0.25">
      <c r="N84" s="86"/>
      <c r="O84" s="86"/>
      <c r="P84" s="86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</row>
    <row r="85" spans="1:34" ht="12.75" customHeight="1" x14ac:dyDescent="0.25">
      <c r="N85" s="86"/>
      <c r="O85" s="86"/>
      <c r="P85" s="86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</row>
    <row r="86" spans="1:34" ht="12.75" customHeight="1" x14ac:dyDescent="0.25">
      <c r="N86" s="86"/>
      <c r="O86" s="86"/>
      <c r="P86" s="86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</row>
    <row r="87" spans="1:34" ht="12.75" customHeight="1" x14ac:dyDescent="0.25">
      <c r="N87" s="86"/>
      <c r="O87" s="86"/>
      <c r="P87" s="86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</row>
    <row r="88" spans="1:34" ht="12.75" customHeight="1" x14ac:dyDescent="0.25">
      <c r="N88" s="86"/>
      <c r="O88" s="86"/>
      <c r="P88" s="86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</row>
    <row r="89" spans="1:34" ht="12.75" customHeight="1" x14ac:dyDescent="0.25">
      <c r="N89" s="86"/>
      <c r="O89" s="86"/>
      <c r="P89" s="86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</row>
    <row r="90" spans="1:34" ht="12.75" customHeight="1" thickBot="1" x14ac:dyDescent="0.3"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</row>
    <row r="91" spans="1:34" ht="12.75" customHeight="1" x14ac:dyDescent="0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</row>
    <row r="92" spans="1:34" ht="12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</row>
    <row r="93" spans="1:34" ht="12.75" customHeight="1" x14ac:dyDescent="0.25"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</row>
  </sheetData>
  <sheetProtection algorithmName="SHA-512" hashValue="FSfuIVolRJPPMfPWzod+1Gzjtjd+MrEy9N68yHt9w8fkxI5c8wM7yE8bkwi7id3XKLdhQc7Fc9dAh9sRcjzP7w==" saltValue="u/4CPcg/OASuDyFTSK236g==" spinCount="100000" sheet="1" selectLockedCells="1"/>
  <mergeCells count="72">
    <mergeCell ref="A1:AH3"/>
    <mergeCell ref="P66:Q66"/>
    <mergeCell ref="P67:Q67"/>
    <mergeCell ref="P68:Q68"/>
    <mergeCell ref="O60:O68"/>
    <mergeCell ref="A10:C10"/>
    <mergeCell ref="I10:J10"/>
    <mergeCell ref="P52:R52"/>
    <mergeCell ref="S51:AH51"/>
    <mergeCell ref="O53:O58"/>
    <mergeCell ref="P53:R53"/>
    <mergeCell ref="P54:R54"/>
    <mergeCell ref="P55:R55"/>
    <mergeCell ref="P56:R56"/>
    <mergeCell ref="B63:C63"/>
    <mergeCell ref="A62:C62"/>
    <mergeCell ref="P57:R57"/>
    <mergeCell ref="P58:R58"/>
    <mergeCell ref="P59:R59"/>
    <mergeCell ref="P60:R60"/>
    <mergeCell ref="P63:R63"/>
    <mergeCell ref="A57:C57"/>
    <mergeCell ref="A58:C58"/>
    <mergeCell ref="A59:C59"/>
    <mergeCell ref="A61:C61"/>
    <mergeCell ref="A56:C56"/>
    <mergeCell ref="A60:C60"/>
    <mergeCell ref="E50:F50"/>
    <mergeCell ref="E49:F49"/>
    <mergeCell ref="G48:H49"/>
    <mergeCell ref="E48:F48"/>
    <mergeCell ref="A54:L55"/>
    <mergeCell ref="E5:F5"/>
    <mergeCell ref="E6:F6"/>
    <mergeCell ref="E8:F8"/>
    <mergeCell ref="A12:B14"/>
    <mergeCell ref="J19:L19"/>
    <mergeCell ref="J17:L18"/>
    <mergeCell ref="A8:B8"/>
    <mergeCell ref="A5:B5"/>
    <mergeCell ref="A6:B6"/>
    <mergeCell ref="C5:D5"/>
    <mergeCell ref="C6:D6"/>
    <mergeCell ref="C8:D8"/>
    <mergeCell ref="C12:D12"/>
    <mergeCell ref="C13:D13"/>
    <mergeCell ref="C14:D14"/>
    <mergeCell ref="F12:F14"/>
    <mergeCell ref="K29:K30"/>
    <mergeCell ref="K22:L22"/>
    <mergeCell ref="K21:L21"/>
    <mergeCell ref="J36:L37"/>
    <mergeCell ref="L29:L30"/>
    <mergeCell ref="K25:L25"/>
    <mergeCell ref="K24:L24"/>
    <mergeCell ref="K23:L23"/>
    <mergeCell ref="N73:P89"/>
    <mergeCell ref="H14:J14"/>
    <mergeCell ref="K14:L14"/>
    <mergeCell ref="H12:J12"/>
    <mergeCell ref="I5:I8"/>
    <mergeCell ref="K20:L20"/>
    <mergeCell ref="G50:H50"/>
    <mergeCell ref="P64:R64"/>
    <mergeCell ref="P65:R65"/>
    <mergeCell ref="P61:R61"/>
    <mergeCell ref="P62:R62"/>
    <mergeCell ref="O69:AH69"/>
    <mergeCell ref="A17:H18"/>
    <mergeCell ref="J32:L32"/>
    <mergeCell ref="K33:L33"/>
    <mergeCell ref="J29:J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Footer>&amp;L&amp;"Skoda Pro,Regular"&amp;10&amp;K00-049Vladimir Uremović, mag. ing. traff.
Magistar inženjer prometa&amp;C&amp;"Skoda Pro,Regular"&amp;10&amp;K00-049vladimir.uremovic@outlook.com
vladimir.uremovic1@gmail.com&amp;R&amp;"Skoda Pro,Regular"&amp;10&amp;K00-049www.vladimir-uremovic.webnode.hr</oddFooter>
  </headerFooter>
  <ignoredErrors>
    <ignoredError sqref="A50:B50 D50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Uremovic</dc:creator>
  <cp:lastModifiedBy>Vladimir Uremovic</cp:lastModifiedBy>
  <cp:lastPrinted>2018-12-30T16:42:06Z</cp:lastPrinted>
  <dcterms:created xsi:type="dcterms:W3CDTF">2018-12-20T08:11:30Z</dcterms:created>
  <dcterms:modified xsi:type="dcterms:W3CDTF">2018-12-31T07:20:20Z</dcterms:modified>
</cp:coreProperties>
</file>